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\Downloads\"/>
    </mc:Choice>
  </mc:AlternateContent>
  <xr:revisionPtr revIDLastSave="0" documentId="13_ncr:1_{9DCB9680-53A9-447F-95F7-2CCCC9A6E67C}" xr6:coauthVersionLast="40" xr6:coauthVersionMax="40" xr10:uidLastSave="{00000000-0000-0000-0000-000000000000}"/>
  <bookViews>
    <workbookView xWindow="0" yWindow="0" windowWidth="19776" windowHeight="9252" xr2:uid="{D38DB576-2133-4576-8399-0B91C05E7DCB}"/>
  </bookViews>
  <sheets>
    <sheet name="Portada" sheetId="2" r:id="rId1"/>
    <sheet name="Business Pla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K19" i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R18" i="1" s="1"/>
  <c r="J19" i="1"/>
  <c r="J18" i="1" s="1"/>
  <c r="G26" i="1"/>
  <c r="F26" i="1"/>
  <c r="E26" i="1"/>
  <c r="G25" i="1"/>
  <c r="F25" i="1"/>
  <c r="E25" i="1"/>
  <c r="L18" i="1" l="1"/>
  <c r="P18" i="1"/>
  <c r="T18" i="1"/>
  <c r="X18" i="1"/>
  <c r="AB18" i="1"/>
  <c r="AF18" i="1"/>
  <c r="AJ18" i="1"/>
  <c r="AN18" i="1"/>
  <c r="M18" i="1"/>
  <c r="Q18" i="1"/>
  <c r="U18" i="1"/>
  <c r="Y18" i="1"/>
  <c r="AC18" i="1"/>
  <c r="AG18" i="1"/>
  <c r="AK18" i="1"/>
  <c r="AO18" i="1"/>
  <c r="N18" i="1"/>
  <c r="R18" i="1"/>
  <c r="V18" i="1"/>
  <c r="Z18" i="1"/>
  <c r="AD18" i="1"/>
  <c r="AH18" i="1"/>
  <c r="AL18" i="1"/>
  <c r="AP18" i="1"/>
  <c r="K18" i="1"/>
  <c r="O18" i="1"/>
  <c r="S18" i="1"/>
  <c r="W18" i="1"/>
  <c r="AA18" i="1"/>
  <c r="AE18" i="1"/>
  <c r="AI18" i="1"/>
  <c r="AM18" i="1"/>
  <c r="AQ18" i="1"/>
  <c r="E20" i="1"/>
  <c r="F18" i="1" l="1"/>
  <c r="E18" i="1"/>
  <c r="G18" i="1"/>
  <c r="I24" i="1"/>
  <c r="J6" i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R24" i="1" s="1"/>
  <c r="AR23" i="1" s="1"/>
  <c r="I23" i="1" l="1"/>
  <c r="L24" i="1"/>
  <c r="L23" i="1" s="1"/>
  <c r="P24" i="1"/>
  <c r="P23" i="1" s="1"/>
  <c r="T24" i="1"/>
  <c r="T23" i="1" s="1"/>
  <c r="X24" i="1"/>
  <c r="X23" i="1" s="1"/>
  <c r="AF24" i="1"/>
  <c r="AF23" i="1" s="1"/>
  <c r="AN24" i="1"/>
  <c r="AN23" i="1" s="1"/>
  <c r="M24" i="1"/>
  <c r="M23" i="1" s="1"/>
  <c r="U24" i="1"/>
  <c r="AC24" i="1"/>
  <c r="AC23" i="1" s="1"/>
  <c r="AG24" i="1"/>
  <c r="AK24" i="1"/>
  <c r="AK23" i="1" s="1"/>
  <c r="AO24" i="1"/>
  <c r="AO23" i="1" s="1"/>
  <c r="AB24" i="1"/>
  <c r="AB23" i="1" s="1"/>
  <c r="AJ24" i="1"/>
  <c r="AJ23" i="1" s="1"/>
  <c r="Q24" i="1"/>
  <c r="Q23" i="1" s="1"/>
  <c r="Y24" i="1"/>
  <c r="Y23" i="1" s="1"/>
  <c r="J24" i="1"/>
  <c r="J23" i="1" s="1"/>
  <c r="N24" i="1"/>
  <c r="N23" i="1" s="1"/>
  <c r="R24" i="1"/>
  <c r="R23" i="1" s="1"/>
  <c r="V24" i="1"/>
  <c r="V23" i="1" s="1"/>
  <c r="Z24" i="1"/>
  <c r="Z23" i="1" s="1"/>
  <c r="AD24" i="1"/>
  <c r="AD23" i="1" s="1"/>
  <c r="AH24" i="1"/>
  <c r="AH23" i="1" s="1"/>
  <c r="AL24" i="1"/>
  <c r="AL23" i="1" s="1"/>
  <c r="AP24" i="1"/>
  <c r="AP23" i="1" s="1"/>
  <c r="K24" i="1"/>
  <c r="K23" i="1" s="1"/>
  <c r="O24" i="1"/>
  <c r="O23" i="1" s="1"/>
  <c r="S24" i="1"/>
  <c r="S23" i="1" s="1"/>
  <c r="W24" i="1"/>
  <c r="W23" i="1" s="1"/>
  <c r="AA24" i="1"/>
  <c r="AA23" i="1" s="1"/>
  <c r="AE24" i="1"/>
  <c r="AE23" i="1" s="1"/>
  <c r="AI24" i="1"/>
  <c r="AI23" i="1" s="1"/>
  <c r="AM24" i="1"/>
  <c r="AM23" i="1" s="1"/>
  <c r="AQ24" i="1"/>
  <c r="AQ23" i="1" s="1"/>
  <c r="I7" i="1"/>
  <c r="I12" i="1" s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AG23" i="1" l="1"/>
  <c r="G24" i="1"/>
  <c r="U23" i="1"/>
  <c r="F24" i="1"/>
  <c r="E24" i="1"/>
  <c r="G23" i="1"/>
  <c r="E23" i="1"/>
  <c r="F23" i="1"/>
  <c r="J8" i="1"/>
  <c r="I14" i="1"/>
  <c r="I17" i="1" s="1"/>
  <c r="I16" i="1" s="1"/>
  <c r="I28" i="1" s="1"/>
  <c r="J11" i="1" l="1"/>
  <c r="K9" i="1" s="1"/>
  <c r="J7" i="1"/>
  <c r="J12" i="1" l="1"/>
  <c r="K8" i="1"/>
  <c r="I29" i="1" l="1"/>
  <c r="K11" i="1"/>
  <c r="J14" i="1"/>
  <c r="J17" i="1" s="1"/>
  <c r="J16" i="1" s="1"/>
  <c r="J28" i="1" s="1"/>
  <c r="L9" i="1" l="1"/>
  <c r="G6" i="1" l="1"/>
  <c r="F6" i="1"/>
  <c r="U7" i="1"/>
  <c r="P7" i="1"/>
  <c r="V7" i="1"/>
  <c r="W8" i="1" s="1"/>
  <c r="AL7" i="1"/>
  <c r="Y7" i="1"/>
  <c r="AG7" i="1"/>
  <c r="O7" i="1"/>
  <c r="P8" i="1" s="1"/>
  <c r="AA7" i="1"/>
  <c r="AB7" i="1"/>
  <c r="AC7" i="1"/>
  <c r="X7" i="1"/>
  <c r="T7" i="1"/>
  <c r="AM7" i="1"/>
  <c r="S7" i="1"/>
  <c r="AD7" i="1"/>
  <c r="AR7" i="1"/>
  <c r="AF7" i="1"/>
  <c r="AG8" i="1" s="1"/>
  <c r="W7" i="1"/>
  <c r="X8" i="1" s="1"/>
  <c r="AJ7" i="1"/>
  <c r="AN7" i="1"/>
  <c r="R7" i="1"/>
  <c r="AH7" i="1"/>
  <c r="AP7" i="1"/>
  <c r="AI7" i="1"/>
  <c r="AQ7" i="1"/>
  <c r="M7" i="1"/>
  <c r="K7" i="1"/>
  <c r="K12" i="1" s="1"/>
  <c r="AE7" i="1"/>
  <c r="AO7" i="1"/>
  <c r="AK7" i="1"/>
  <c r="N7" i="1"/>
  <c r="Z7" i="1"/>
  <c r="L7" i="1"/>
  <c r="M8" i="1" s="1"/>
  <c r="E6" i="1"/>
  <c r="Q7" i="1"/>
  <c r="E21" i="1" l="1"/>
  <c r="F21" i="1"/>
  <c r="G21" i="1"/>
  <c r="N8" i="1"/>
  <c r="G7" i="1"/>
  <c r="T8" i="1"/>
  <c r="AD8" i="1"/>
  <c r="AB8" i="1"/>
  <c r="AM8" i="1"/>
  <c r="AA8" i="1"/>
  <c r="AH8" i="1"/>
  <c r="Q8" i="1"/>
  <c r="AQ8" i="1"/>
  <c r="AK8" i="1"/>
  <c r="Y8" i="1"/>
  <c r="Z8" i="1"/>
  <c r="V8" i="1"/>
  <c r="AP8" i="1"/>
  <c r="S8" i="1"/>
  <c r="AN8" i="1"/>
  <c r="AC8" i="1"/>
  <c r="R8" i="1"/>
  <c r="AE8" i="1"/>
  <c r="O8" i="1"/>
  <c r="AL8" i="1"/>
  <c r="AR8" i="1"/>
  <c r="E7" i="1"/>
  <c r="AI8" i="1"/>
  <c r="AF8" i="1"/>
  <c r="AJ8" i="1"/>
  <c r="L8" i="1"/>
  <c r="U8" i="1"/>
  <c r="AO8" i="1"/>
  <c r="F7" i="1"/>
  <c r="G8" i="1" l="1"/>
  <c r="F8" i="1"/>
  <c r="K14" i="1"/>
  <c r="K17" i="1" s="1"/>
  <c r="K16" i="1" s="1"/>
  <c r="K28" i="1" s="1"/>
  <c r="L11" i="1"/>
  <c r="L12" i="1" s="1"/>
  <c r="E8" i="1"/>
  <c r="M9" i="1" l="1"/>
  <c r="M11" i="1" s="1"/>
  <c r="M12" i="1" s="1"/>
  <c r="N9" i="1" l="1"/>
  <c r="N11" i="1" s="1"/>
  <c r="N12" i="1" s="1"/>
  <c r="M14" i="1"/>
  <c r="L14" i="1"/>
  <c r="L17" i="1" s="1"/>
  <c r="L16" i="1" s="1"/>
  <c r="L28" i="1" s="1"/>
  <c r="M17" i="1" l="1"/>
  <c r="O9" i="1"/>
  <c r="O11" i="1" s="1"/>
  <c r="O12" i="1" s="1"/>
  <c r="N14" i="1"/>
  <c r="M16" i="1" l="1"/>
  <c r="M28" i="1" s="1"/>
  <c r="M29" i="1" s="1"/>
  <c r="N17" i="1"/>
  <c r="N16" i="1" s="1"/>
  <c r="N28" i="1" s="1"/>
  <c r="P9" i="1"/>
  <c r="P11" i="1" s="1"/>
  <c r="P12" i="1" s="1"/>
  <c r="N29" i="1" l="1"/>
  <c r="P14" i="1"/>
  <c r="Q9" i="1"/>
  <c r="O14" i="1"/>
  <c r="O17" i="1" s="1"/>
  <c r="O16" i="1" s="1"/>
  <c r="O28" i="1" s="1"/>
  <c r="P17" i="1" l="1"/>
  <c r="P16" i="1" s="1"/>
  <c r="P28" i="1" s="1"/>
  <c r="Q11" i="1"/>
  <c r="Q12" i="1" s="1"/>
  <c r="R9" i="1" l="1"/>
  <c r="R11" i="1" s="1"/>
  <c r="R12" i="1" s="1"/>
  <c r="Q14" i="1" l="1"/>
  <c r="Q17" i="1" s="1"/>
  <c r="Q16" i="1" s="1"/>
  <c r="Q28" i="1" s="1"/>
  <c r="S9" i="1"/>
  <c r="S11" i="1" s="1"/>
  <c r="S12" i="1" s="1"/>
  <c r="R14" i="1"/>
  <c r="R17" i="1" l="1"/>
  <c r="S14" i="1"/>
  <c r="T9" i="1"/>
  <c r="T11" i="1" s="1"/>
  <c r="T12" i="1" s="1"/>
  <c r="R16" i="1" l="1"/>
  <c r="R28" i="1" s="1"/>
  <c r="R29" i="1" s="1"/>
  <c r="S17" i="1"/>
  <c r="E11" i="1"/>
  <c r="U9" i="1"/>
  <c r="U11" i="1" s="1"/>
  <c r="U12" i="1" s="1"/>
  <c r="T14" i="1"/>
  <c r="T17" i="1" s="1"/>
  <c r="T16" i="1" s="1"/>
  <c r="T28" i="1" s="1"/>
  <c r="S16" i="1" l="1"/>
  <c r="S28" i="1" s="1"/>
  <c r="S29" i="1" s="1"/>
  <c r="E14" i="1"/>
  <c r="V9" i="1"/>
  <c r="V11" i="1" s="1"/>
  <c r="V12" i="1" s="1"/>
  <c r="V14" i="1" l="1"/>
  <c r="W9" i="1"/>
  <c r="U14" i="1"/>
  <c r="U17" i="1" s="1"/>
  <c r="U16" i="1" s="1"/>
  <c r="U28" i="1" s="1"/>
  <c r="V17" i="1" l="1"/>
  <c r="V16" i="1" s="1"/>
  <c r="V28" i="1" s="1"/>
  <c r="W11" i="1"/>
  <c r="W12" i="1" s="1"/>
  <c r="X9" i="1" l="1"/>
  <c r="X11" i="1" s="1"/>
  <c r="X12" i="1" s="1"/>
  <c r="Y9" i="1" l="1"/>
  <c r="Y11" i="1" s="1"/>
  <c r="Y12" i="1" s="1"/>
  <c r="X14" i="1"/>
  <c r="W14" i="1"/>
  <c r="W17" i="1" s="1"/>
  <c r="W16" i="1" s="1"/>
  <c r="W28" i="1" s="1"/>
  <c r="W29" i="1" l="1"/>
  <c r="X17" i="1"/>
  <c r="Z9" i="1"/>
  <c r="Z11" i="1" s="1"/>
  <c r="Z12" i="1" s="1"/>
  <c r="X16" i="1" l="1"/>
  <c r="X28" i="1" s="1"/>
  <c r="Y14" i="1"/>
  <c r="Y17" i="1" s="1"/>
  <c r="Y16" i="1" s="1"/>
  <c r="Y28" i="1" s="1"/>
  <c r="AA9" i="1"/>
  <c r="AA11" i="1" s="1"/>
  <c r="AA12" i="1" s="1"/>
  <c r="Z14" i="1"/>
  <c r="X29" i="1" l="1"/>
  <c r="Z17" i="1"/>
  <c r="Z16" i="1" s="1"/>
  <c r="Z28" i="1" s="1"/>
  <c r="AB9" i="1"/>
  <c r="AB11" i="1" s="1"/>
  <c r="AB12" i="1" s="1"/>
  <c r="AC9" i="1" l="1"/>
  <c r="AC11" i="1" s="1"/>
  <c r="AC12" i="1" s="1"/>
  <c r="AB14" i="1"/>
  <c r="AA14" i="1"/>
  <c r="AA17" i="1" s="1"/>
  <c r="AA16" i="1" s="1"/>
  <c r="AA28" i="1" s="1"/>
  <c r="AB17" i="1" l="1"/>
  <c r="AB16" i="1" s="1"/>
  <c r="AB28" i="1" s="1"/>
  <c r="AD9" i="1"/>
  <c r="AD11" i="1" s="1"/>
  <c r="AD12" i="1" s="1"/>
  <c r="AB29" i="1" l="1"/>
  <c r="AE9" i="1"/>
  <c r="AE11" i="1" s="1"/>
  <c r="AE12" i="1" s="1"/>
  <c r="AD14" i="1"/>
  <c r="AC14" i="1"/>
  <c r="AC17" i="1" s="1"/>
  <c r="AC16" i="1" l="1"/>
  <c r="AC28" i="1" s="1"/>
  <c r="E16" i="1"/>
  <c r="AD17" i="1"/>
  <c r="AD16" i="1" s="1"/>
  <c r="AD28" i="1" s="1"/>
  <c r="AC29" i="1"/>
  <c r="AF9" i="1"/>
  <c r="AF11" i="1" s="1"/>
  <c r="AF12" i="1" s="1"/>
  <c r="AE14" i="1"/>
  <c r="AE17" i="1" l="1"/>
  <c r="AE16" i="1" s="1"/>
  <c r="AE28" i="1" s="1"/>
  <c r="F11" i="1"/>
  <c r="AG9" i="1"/>
  <c r="AG11" i="1" s="1"/>
  <c r="AG12" i="1" s="1"/>
  <c r="AF14" i="1"/>
  <c r="F16" i="1" l="1"/>
  <c r="AF17" i="1"/>
  <c r="AF16" i="1" s="1"/>
  <c r="AF28" i="1" s="1"/>
  <c r="AH9" i="1"/>
  <c r="AH11" i="1" s="1"/>
  <c r="AH12" i="1" s="1"/>
  <c r="AG14" i="1" l="1"/>
  <c r="AG17" i="1" s="1"/>
  <c r="AG16" i="1" s="1"/>
  <c r="AG28" i="1" s="1"/>
  <c r="AI9" i="1"/>
  <c r="AH14" i="1"/>
  <c r="AG29" i="1" l="1"/>
  <c r="AH17" i="1"/>
  <c r="AI11" i="1"/>
  <c r="AI12" i="1" s="1"/>
  <c r="AH16" i="1" l="1"/>
  <c r="AH28" i="1" s="1"/>
  <c r="AJ9" i="1"/>
  <c r="AJ11" i="1" s="1"/>
  <c r="AJ12" i="1" s="1"/>
  <c r="AH29" i="1" l="1"/>
  <c r="AI14" i="1"/>
  <c r="AI17" i="1" s="1"/>
  <c r="AI16" i="1" s="1"/>
  <c r="AI28" i="1" s="1"/>
  <c r="AK9" i="1"/>
  <c r="AK11" i="1" s="1"/>
  <c r="AK12" i="1" s="1"/>
  <c r="AJ14" i="1"/>
  <c r="AJ17" i="1" l="1"/>
  <c r="AJ16" i="1" s="1"/>
  <c r="AJ28" i="1" s="1"/>
  <c r="AL9" i="1"/>
  <c r="AL11" i="1" s="1"/>
  <c r="AL12" i="1" s="1"/>
  <c r="AL14" i="1" l="1"/>
  <c r="AM9" i="1"/>
  <c r="AM11" i="1" s="1"/>
  <c r="AM12" i="1" s="1"/>
  <c r="AK14" i="1"/>
  <c r="AK17" i="1" s="1"/>
  <c r="AK16" i="1" s="1"/>
  <c r="AK28" i="1" s="1"/>
  <c r="AL17" i="1" l="1"/>
  <c r="AN9" i="1"/>
  <c r="AN11" i="1" s="1"/>
  <c r="AN12" i="1" s="1"/>
  <c r="AL16" i="1" l="1"/>
  <c r="AL28" i="1" s="1"/>
  <c r="AL29" i="1" s="1"/>
  <c r="AO9" i="1"/>
  <c r="AO11" i="1" s="1"/>
  <c r="AO12" i="1" s="1"/>
  <c r="AN14" i="1"/>
  <c r="AM14" i="1"/>
  <c r="AM17" i="1" s="1"/>
  <c r="AM16" i="1" s="1"/>
  <c r="AM28" i="1" s="1"/>
  <c r="AM29" i="1" l="1"/>
  <c r="AN17" i="1"/>
  <c r="AN16" i="1" s="1"/>
  <c r="AN28" i="1" s="1"/>
  <c r="AP9" i="1"/>
  <c r="AP11" i="1" s="1"/>
  <c r="AP12" i="1" s="1"/>
  <c r="AQ9" i="1" l="1"/>
  <c r="AQ11" i="1" s="1"/>
  <c r="AQ12" i="1" s="1"/>
  <c r="AP14" i="1"/>
  <c r="AO14" i="1"/>
  <c r="AO17" i="1" s="1"/>
  <c r="AO16" i="1" s="1"/>
  <c r="AO28" i="1" s="1"/>
  <c r="AP17" i="1" l="1"/>
  <c r="AP16" i="1" s="1"/>
  <c r="AP28" i="1" s="1"/>
  <c r="AR9" i="1"/>
  <c r="AQ14" i="1"/>
  <c r="AQ17" i="1" l="1"/>
  <c r="E9" i="1"/>
  <c r="F9" i="1"/>
  <c r="G9" i="1"/>
  <c r="AR11" i="1"/>
  <c r="AR12" i="1" s="1"/>
  <c r="AQ16" i="1" l="1"/>
  <c r="AQ28" i="1" s="1"/>
  <c r="AQ29" i="1" s="1"/>
  <c r="G11" i="1"/>
  <c r="G10" i="1"/>
  <c r="F10" i="1"/>
  <c r="E10" i="1"/>
  <c r="AR14" i="1" l="1"/>
  <c r="AR17" i="1" s="1"/>
  <c r="AR16" i="1" s="1"/>
  <c r="E12" i="1"/>
  <c r="F12" i="1"/>
  <c r="G12" i="1"/>
  <c r="G16" i="1" l="1"/>
  <c r="AR28" i="1"/>
  <c r="E17" i="1"/>
  <c r="F17" i="1"/>
  <c r="G17" i="1"/>
  <c r="AR29" i="1"/>
  <c r="F14" i="1"/>
  <c r="G14" i="1"/>
  <c r="O29" i="1"/>
  <c r="Z29" i="1"/>
  <c r="L29" i="1"/>
  <c r="AJ29" i="1"/>
  <c r="AE29" i="1"/>
  <c r="AN29" i="1"/>
  <c r="J29" i="1"/>
  <c r="T29" i="1"/>
  <c r="AP29" i="1"/>
  <c r="AI29" i="1"/>
  <c r="AA29" i="1"/>
  <c r="P29" i="1"/>
  <c r="AK29" i="1"/>
  <c r="V29" i="1"/>
  <c r="AO29" i="1"/>
  <c r="AF29" i="1"/>
  <c r="U29" i="1"/>
  <c r="K29" i="1"/>
  <c r="F20" i="1"/>
  <c r="AD29" i="1"/>
  <c r="Q29" i="1"/>
  <c r="G20" i="1"/>
  <c r="Y29" i="1"/>
  <c r="E28" i="1" l="1"/>
  <c r="F28" i="1"/>
  <c r="G28" i="1"/>
</calcChain>
</file>

<file path=xl/sharedStrings.xml><?xml version="1.0" encoding="utf-8"?>
<sst xmlns="http://schemas.openxmlformats.org/spreadsheetml/2006/main" count="107" uniqueCount="47">
  <si>
    <t>Año 1</t>
  </si>
  <si>
    <t>Año 2</t>
  </si>
  <si>
    <t>Año 3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</si>
  <si>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</si>
  <si>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</si>
  <si>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</si>
  <si>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</si>
  <si>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</si>
  <si>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</si>
  <si>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</si>
  <si>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</si>
  <si>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</si>
  <si>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</si>
  <si>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</si>
  <si>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</si>
  <si>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Clientes fidelizados</t>
  </si>
  <si>
    <t>Ratio</t>
  </si>
  <si>
    <t>Clientes fidel. Perdidos</t>
  </si>
  <si>
    <t>%</t>
  </si>
  <si>
    <t>Total Pedidos</t>
  </si>
  <si>
    <t>Costes</t>
  </si>
  <si>
    <t>Margen Operativo</t>
  </si>
  <si>
    <t>Gross Merchandise Value</t>
  </si>
  <si>
    <t>Active advertisers</t>
  </si>
  <si>
    <t>Marketplace: Business Case</t>
  </si>
  <si>
    <t>Una guía para planificar el modelo de negocio de tu marketplace</t>
  </si>
  <si>
    <t>Ingresos (modelo de monetización)</t>
  </si>
  <si>
    <r>
      <t xml:space="preserve">Este documento es una plantilla desarollada por Shopery para ayudar a marketplace owners a a planificar su modelo de negocio. 
Cada marketplace requiere de un modelo de ingresos y costes distinto: recomendamos que esta plantilla se personalice para reflejar las necesidades de cada proyecto.
</t>
    </r>
    <r>
      <rPr>
        <sz val="9"/>
        <color theme="0" tint="-0.499984740745262"/>
        <rFont val="Calibri Light"/>
        <family val="2"/>
        <scheme val="major"/>
      </rPr>
      <t>Sobre Shopery
 - Shopery ayuda a marcas y ventures líderes en sus sectores a implantar y hacer crecer sus proyectos de marketplace. 
 - Para cualquier consulta, puedes contactarnos mediante un email a sac@shopery.com.
 - Para acceder a más documentación relevante para marketplace owners, visita insights.shopery.com/es</t>
    </r>
  </si>
  <si>
    <t>Pérdidas y Ganancias</t>
  </si>
  <si>
    <t>Base de Clientes</t>
  </si>
  <si>
    <t>Inversión en adquisición clientes</t>
  </si>
  <si>
    <t>Marketing y Adquisición</t>
  </si>
  <si>
    <t>Personal</t>
  </si>
  <si>
    <t>Tecnología</t>
  </si>
  <si>
    <t>Comisión sobre ventas</t>
  </si>
  <si>
    <t>Número de sellers</t>
  </si>
  <si>
    <t>Anuncios internos</t>
  </si>
  <si>
    <t>Otros servicios del marketplace</t>
  </si>
  <si>
    <t>P.e. curación de contenido</t>
  </si>
  <si>
    <t>Cuota mensual</t>
  </si>
  <si>
    <t>Presupuesto de Adquisición</t>
  </si>
  <si>
    <t>Ticket medio</t>
  </si>
  <si>
    <t>Churn mensual</t>
  </si>
  <si>
    <t>Coste de Adquisición de Clientes</t>
  </si>
  <si>
    <t>Cuotas del seller</t>
  </si>
  <si>
    <t>Comisión</t>
  </si>
  <si>
    <t>Rep. (mes)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</si>
</sst>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rgb="FF002060"/>
      <name val="Calibri"/>
      <family val="2"/>
      <scheme val="minor"/>
    </font>
    <font>
      <sz val="11"/>
      <color rgb="FF002060"/>
      <name val="Calibri Light"/>
      <family val="2"/>
      <scheme val="major"/>
    </font>
    <font>
      <sz val="24"/>
      <color theme="1"/>
      <name val="Calibri Light"/>
      <family val="2"/>
      <scheme val="major"/>
    </font>
    <font>
      <sz val="9"/>
      <color theme="0" tint="-0.499984740745262"/>
      <name val="Calibri Light"/>
      <family val="2"/>
      <scheme val="major"/>
    </font>
    <font>
      <b/>
      <sz val="36"/>
      <color theme="1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7D3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164" fontId="3" fillId="0" borderId="0" xfId="0" applyNumberFormat="1" applyFont="1" applyBorder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9" fontId="1" fillId="2" borderId="1" xfId="0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/>
    </xf>
    <xf numFmtId="165" fontId="1" fillId="0" borderId="0" xfId="1" applyNumberFormat="1" applyFont="1" applyFill="1" applyBorder="1" applyAlignment="1">
      <alignment horizontal="right" indent="1"/>
    </xf>
    <xf numFmtId="165" fontId="1" fillId="0" borderId="0" xfId="1" applyNumberFormat="1" applyFont="1" applyBorder="1"/>
    <xf numFmtId="165" fontId="0" fillId="0" borderId="0" xfId="0" applyNumberFormat="1" applyFont="1" applyBorder="1"/>
    <xf numFmtId="165" fontId="1" fillId="0" borderId="0" xfId="0" applyNumberFormat="1" applyFont="1" applyBorder="1"/>
    <xf numFmtId="0" fontId="8" fillId="0" borderId="0" xfId="0" applyFont="1" applyAlignment="1">
      <alignment horizontal="right" vertical="top" indent="1"/>
    </xf>
    <xf numFmtId="0" fontId="8" fillId="0" borderId="0" xfId="0" applyFont="1" applyBorder="1" applyAlignment="1">
      <alignment horizontal="right" vertical="top" indent="1"/>
    </xf>
    <xf numFmtId="9" fontId="8" fillId="0" borderId="0" xfId="3" applyFont="1" applyFill="1" applyBorder="1" applyAlignment="1">
      <alignment horizontal="right" vertical="top" indent="1"/>
    </xf>
    <xf numFmtId="0" fontId="3" fillId="0" borderId="0" xfId="0" applyFont="1"/>
    <xf numFmtId="0" fontId="9" fillId="0" borderId="0" xfId="0" applyFont="1" applyBorder="1" applyAlignment="1">
      <alignment horizontal="right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/>
    <xf numFmtId="0" fontId="7" fillId="0" borderId="2" xfId="0" applyFont="1" applyBorder="1" applyAlignment="1">
      <alignment horizontal="right"/>
    </xf>
    <xf numFmtId="9" fontId="1" fillId="0" borderId="0" xfId="3" applyFont="1" applyFill="1" applyBorder="1" applyAlignment="1">
      <alignment horizontal="right" indent="1"/>
    </xf>
    <xf numFmtId="0" fontId="10" fillId="0" borderId="0" xfId="0" applyFont="1"/>
    <xf numFmtId="0" fontId="3" fillId="0" borderId="2" xfId="0" applyFont="1" applyBorder="1"/>
    <xf numFmtId="0" fontId="1" fillId="0" borderId="2" xfId="0" applyFont="1" applyBorder="1"/>
    <xf numFmtId="164" fontId="3" fillId="0" borderId="2" xfId="0" applyNumberFormat="1" applyFont="1" applyBorder="1"/>
    <xf numFmtId="164" fontId="1" fillId="0" borderId="0" xfId="2" applyNumberFormat="1" applyFont="1" applyFill="1" applyAlignment="1">
      <alignment horizontal="right" indent="1"/>
    </xf>
    <xf numFmtId="0" fontId="1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64" fontId="1" fillId="0" borderId="0" xfId="2" applyNumberFormat="1" applyFont="1" applyFill="1"/>
    <xf numFmtId="9" fontId="5" fillId="0" borderId="0" xfId="3" applyFont="1"/>
    <xf numFmtId="164" fontId="1" fillId="0" borderId="0" xfId="0" applyNumberFormat="1" applyFont="1" applyFill="1"/>
    <xf numFmtId="9" fontId="1" fillId="2" borderId="0" xfId="0" applyNumberFormat="1" applyFont="1" applyFill="1" applyBorder="1" applyAlignment="1">
      <alignment horizontal="right" indent="1"/>
    </xf>
    <xf numFmtId="0" fontId="1" fillId="0" borderId="1" xfId="0" applyFont="1" applyBorder="1"/>
    <xf numFmtId="164" fontId="0" fillId="0" borderId="0" xfId="0" applyNumberFormat="1" applyFont="1" applyFill="1" applyBorder="1"/>
    <xf numFmtId="164" fontId="1" fillId="0" borderId="0" xfId="2" applyNumberFormat="1" applyFont="1" applyBorder="1"/>
    <xf numFmtId="164" fontId="0" fillId="0" borderId="1" xfId="0" applyNumberFormat="1" applyFont="1" applyFill="1" applyBorder="1"/>
    <xf numFmtId="164" fontId="1" fillId="0" borderId="1" xfId="2" applyNumberFormat="1" applyFont="1" applyBorder="1"/>
    <xf numFmtId="9" fontId="8" fillId="0" borderId="0" xfId="0" applyNumberFormat="1" applyFont="1" applyFill="1" applyBorder="1" applyAlignment="1">
      <alignment horizontal="right" vertical="top" indent="1"/>
    </xf>
    <xf numFmtId="0" fontId="12" fillId="2" borderId="0" xfId="0" applyFont="1" applyFill="1"/>
    <xf numFmtId="0" fontId="0" fillId="2" borderId="0" xfId="0" applyFont="1" applyFill="1"/>
    <xf numFmtId="164" fontId="1" fillId="2" borderId="0" xfId="2" applyNumberFormat="1" applyFont="1" applyFill="1" applyBorder="1" applyAlignment="1">
      <alignment horizontal="right" indent="1"/>
    </xf>
    <xf numFmtId="0" fontId="3" fillId="0" borderId="2" xfId="0" applyFont="1" applyFill="1" applyBorder="1"/>
    <xf numFmtId="0" fontId="10" fillId="0" borderId="0" xfId="0" applyFont="1" applyBorder="1" applyAlignment="1">
      <alignment horizontal="right"/>
    </xf>
    <xf numFmtId="164" fontId="1" fillId="0" borderId="0" xfId="2" applyNumberFormat="1" applyFont="1" applyFill="1" applyBorder="1" applyAlignment="1">
      <alignment horizontal="right" indent="1"/>
    </xf>
    <xf numFmtId="0" fontId="0" fillId="0" borderId="0" xfId="0" applyFont="1" applyBorder="1"/>
    <xf numFmtId="164" fontId="1" fillId="2" borderId="0" xfId="2" applyNumberFormat="1" applyFont="1" applyFill="1" applyBorder="1"/>
    <xf numFmtId="0" fontId="8" fillId="0" borderId="0" xfId="0" applyFont="1" applyBorder="1" applyAlignment="1">
      <alignment horizontal="left" vertical="top"/>
    </xf>
    <xf numFmtId="9" fontId="8" fillId="2" borderId="0" xfId="0" applyNumberFormat="1" applyFont="1" applyFill="1" applyBorder="1" applyAlignment="1">
      <alignment horizontal="right" vertical="top" indent="1"/>
    </xf>
    <xf numFmtId="9" fontId="3" fillId="2" borderId="0" xfId="0" applyNumberFormat="1" applyFont="1" applyFill="1" applyBorder="1" applyAlignment="1">
      <alignment horizontal="right" indent="1"/>
    </xf>
    <xf numFmtId="165" fontId="3" fillId="0" borderId="0" xfId="1" applyNumberFormat="1" applyFont="1" applyFill="1" applyBorder="1" applyAlignment="1">
      <alignment horizontal="right" indent="1"/>
    </xf>
    <xf numFmtId="0" fontId="1" fillId="0" borderId="0" xfId="0" applyFont="1" applyFill="1" applyBorder="1"/>
    <xf numFmtId="9" fontId="1" fillId="2" borderId="2" xfId="0" applyNumberFormat="1" applyFont="1" applyFill="1" applyBorder="1" applyAlignment="1">
      <alignment horizontal="right" indent="1"/>
    </xf>
    <xf numFmtId="164" fontId="3" fillId="2" borderId="2" xfId="2" applyNumberFormat="1" applyFont="1" applyFill="1" applyBorder="1"/>
    <xf numFmtId="164" fontId="3" fillId="0" borderId="2" xfId="2" applyNumberFormat="1" applyFont="1" applyBorder="1"/>
    <xf numFmtId="0" fontId="13" fillId="2" borderId="0" xfId="0" applyFont="1" applyFill="1"/>
    <xf numFmtId="0" fontId="14" fillId="2" borderId="0" xfId="0" applyFont="1" applyFill="1"/>
    <xf numFmtId="0" fontId="11" fillId="2" borderId="0" xfId="0" applyFont="1" applyFill="1"/>
    <xf numFmtId="0" fontId="16" fillId="2" borderId="0" xfId="0" applyFont="1" applyFill="1"/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3" fillId="0" borderId="2" xfId="2" applyNumberFormat="1" applyFont="1" applyFill="1" applyBorder="1" applyAlignment="1">
      <alignment horizontal="right" indent="1"/>
    </xf>
    <xf numFmtId="165" fontId="1" fillId="2" borderId="0" xfId="1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" fillId="3" borderId="0" xfId="0" applyFont="1" applyFill="1" applyAlignment="1">
      <alignment horizontal="left"/>
    </xf>
    <xf numFmtId="164" fontId="3" fillId="2" borderId="2" xfId="0" applyNumberFormat="1" applyFont="1" applyFill="1" applyBorder="1"/>
    <xf numFmtId="164" fontId="3" fillId="0" borderId="2" xfId="0" applyNumberFormat="1" applyFont="1" applyFill="1" applyBorder="1"/>
    <xf numFmtId="0" fontId="11" fillId="2" borderId="0" xfId="0" applyFont="1" applyFill="1" applyAlignment="1">
      <alignment horizontal="left" vertical="top" wrapText="1"/>
    </xf>
    <xf numFmtId="0" fontId="1" fillId="3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55240</xdr:rowOff>
    </xdr:from>
    <xdr:to>
      <xdr:col>28</xdr:col>
      <xdr:colOff>167645</xdr:colOff>
      <xdr:row>27</xdr:row>
      <xdr:rowOff>177388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D5118E8-6FC4-48B2-9126-1071DA03B44E}"/>
            </a:ext>
          </a:extLst>
        </xdr:cNvPr>
        <xdr:cNvSpPr/>
      </xdr:nvSpPr>
      <xdr:spPr>
        <a:xfrm rot="16200000">
          <a:off x="7771336" y="-2858346"/>
          <a:ext cx="2293848" cy="17836520"/>
        </a:xfrm>
        <a:prstGeom prst="triangle">
          <a:avLst>
            <a:gd name="adj" fmla="val 0"/>
          </a:avLst>
        </a:prstGeom>
        <a:solidFill>
          <a:srgbClr val="ED7D3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588203</xdr:colOff>
      <xdr:row>19</xdr:row>
      <xdr:rowOff>27911</xdr:rowOff>
    </xdr:from>
    <xdr:to>
      <xdr:col>4</xdr:col>
      <xdr:colOff>126177</xdr:colOff>
      <xdr:row>21</xdr:row>
      <xdr:rowOff>114964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EEBEC4C-C702-491B-ADBA-D86715B1F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03" y="5761961"/>
          <a:ext cx="1900174" cy="468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FEC6-125B-4222-B915-92C8E385AAFA}">
  <dimension ref="B10:N15"/>
  <sheetViews>
    <sheetView showGridLines="0" tabSelected="1" zoomScaleNormal="100" workbookViewId="0">
      <selection activeCell="B15" sqref="B15:N15"/>
    </sheetView>
  </sheetViews>
  <sheetFormatPr defaultColWidth="8.88671875" defaultRowHeight="14.4" x14ac:dyDescent="0.3"/>
  <cols>
    <col min="1" max="1" width="8.88671875" style="43"/>
    <col min="2" max="2" width="8.88671875" style="59"/>
    <col min="3" max="13" width="8.88671875" style="43"/>
    <col min="14" max="14" width="17.6640625" style="43" customWidth="1"/>
    <col min="15" max="16384" width="8.88671875" style="43"/>
  </cols>
  <sheetData>
    <row r="10" spans="2:14" ht="46.2" x14ac:dyDescent="0.85">
      <c r="B10" s="62" t="s">
        <v>24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2:14" ht="34.950000000000003" customHeight="1" x14ac:dyDescent="0.6">
      <c r="B11" s="60" t="s">
        <v>25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2:14" x14ac:dyDescent="0.3">
      <c r="B12" s="61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2:14" x14ac:dyDescent="0.3">
      <c r="B13" s="61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2:14" x14ac:dyDescent="0.3">
      <c r="B14" s="61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2:14" ht="130.94999999999999" customHeight="1" x14ac:dyDescent="0.3">
      <c r="B15" s="74" t="s">
        <v>27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</sheetData>
  <mergeCells count="1">
    <mergeCell ref="B15:N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BBE28-3D12-4977-AB9B-EFD1B14AF756}">
  <dimension ref="A1:AR30"/>
  <sheetViews>
    <sheetView showGridLines="0" topLeftCell="A3" zoomScaleNormal="100" workbookViewId="0">
      <pane xSplit="4" ySplit="2" topLeftCell="E5" activePane="bottomRight" state="frozen"/>
      <selection activeCell="A3" sqref="A3"/>
      <selection pane="topRight" activeCell="E3" sqref="E3"/>
      <selection pane="bottomLeft" activeCell="A5" sqref="A5"/>
      <selection pane="bottomRight" activeCell="D7" sqref="D7"/>
    </sheetView>
  </sheetViews>
  <sheetFormatPr defaultColWidth="11.44140625" defaultRowHeight="14.4" outlineLevelRow="1" x14ac:dyDescent="0.3"/>
  <cols>
    <col min="1" max="1" width="3.88671875" style="1" customWidth="1"/>
    <col min="2" max="2" width="39" style="1" customWidth="1"/>
    <col min="3" max="3" width="19.6640625" style="1" customWidth="1"/>
    <col min="4" max="4" width="10.6640625" style="1" customWidth="1"/>
    <col min="5" max="7" width="13.109375" style="1" customWidth="1"/>
    <col min="8" max="8" width="4.6640625" style="1" customWidth="1"/>
    <col min="9" max="44" width="11.109375" style="1" customWidth="1"/>
    <col min="45" max="16384" width="11.44140625" style="1"/>
  </cols>
  <sheetData>
    <row r="1" spans="1:44" hidden="1" outlineLevel="1" x14ac:dyDescent="0.3">
      <c r="E1" s="2"/>
      <c r="F1" s="2"/>
      <c r="G1" s="2"/>
      <c r="I1" s="3"/>
      <c r="J1" s="4" t="e">
        <f>IF(#REF!&lt;0,IF(#REF!&gt;0,"Break even","No"))</f>
        <v>#REF!</v>
      </c>
      <c r="K1" s="4" t="e">
        <f>IF(#REF!&lt;0,IF(#REF!&gt;0,"Break even","No"))</f>
        <v>#REF!</v>
      </c>
      <c r="L1" s="4" t="e">
        <f>IF(#REF!&lt;0,IF(#REF!&gt;0,"Break even","No"))</f>
        <v>#REF!</v>
      </c>
      <c r="M1" s="4" t="e">
        <f>IF(#REF!&lt;0,IF(#REF!&gt;0,"Break even","No"))</f>
        <v>#REF!</v>
      </c>
      <c r="N1" s="4" t="e">
        <f>IF(#REF!&lt;0,IF(#REF!&gt;0,"Break even","No"))</f>
        <v>#REF!</v>
      </c>
      <c r="O1" s="4" t="e">
        <f>IF(#REF!&lt;0,IF(#REF!&gt;0,"Break even","No"))</f>
        <v>#REF!</v>
      </c>
      <c r="P1" s="4" t="e">
        <f>IF(#REF!&lt;0,IF(#REF!&gt;0,"Break even","No"))</f>
        <v>#REF!</v>
      </c>
      <c r="Q1" s="4" t="e">
        <f>IF(#REF!&lt;0,IF(#REF!&gt;0,"Break even","No"))</f>
        <v>#REF!</v>
      </c>
      <c r="R1" s="4" t="e">
        <f>IF(#REF!&lt;0,IF(#REF!&gt;0,"Break even","No"))</f>
        <v>#REF!</v>
      </c>
      <c r="S1" s="4" t="e">
        <f>IF(#REF!&lt;0,IF(#REF!&gt;0,"Break even","No"))</f>
        <v>#REF!</v>
      </c>
      <c r="T1" s="4" t="e">
        <f>IF(#REF!&lt;0,IF(#REF!&gt;0,"Break even","No"))</f>
        <v>#REF!</v>
      </c>
      <c r="U1" s="4" t="e">
        <f>IF(#REF!&lt;0,IF(#REF!&gt;0,"Break even","No"))</f>
        <v>#REF!</v>
      </c>
      <c r="V1" s="4" t="e">
        <f>IF(#REF!&lt;0,IF(#REF!&gt;0,"Break even","No"))</f>
        <v>#REF!</v>
      </c>
      <c r="W1" s="4" t="e">
        <f>IF(#REF!&lt;0,IF(#REF!&gt;0,"Break even","No"))</f>
        <v>#REF!</v>
      </c>
      <c r="X1" s="4" t="e">
        <f>IF(#REF!&lt;0,IF(#REF!&gt;0,"Break even","No"))</f>
        <v>#REF!</v>
      </c>
      <c r="Y1" s="4" t="e">
        <f>IF(#REF!&lt;0,IF(#REF!&gt;0,"Break even","No"))</f>
        <v>#REF!</v>
      </c>
      <c r="Z1" s="4" t="e">
        <f>IF(#REF!&lt;0,IF(#REF!&gt;0,"Break even","No"))</f>
        <v>#REF!</v>
      </c>
      <c r="AA1" s="4" t="e">
        <f>IF(#REF!&lt;0,IF(#REF!&gt;0,"Break even","No"))</f>
        <v>#REF!</v>
      </c>
      <c r="AB1" s="4" t="e">
        <f>IF(#REF!&lt;0,IF(#REF!&gt;0,"Break even","No"))</f>
        <v>#REF!</v>
      </c>
      <c r="AC1" s="4" t="e">
        <f>IF(#REF!&lt;0,IF(#REF!&gt;0,"Break even","No"))</f>
        <v>#REF!</v>
      </c>
      <c r="AD1" s="4" t="e">
        <f>IF(#REF!&lt;0,IF(#REF!&gt;0,"Break even","No"))</f>
        <v>#REF!</v>
      </c>
      <c r="AE1" s="4" t="e">
        <f>IF(#REF!&lt;0,IF(#REF!&gt;0,"Break even","No"))</f>
        <v>#REF!</v>
      </c>
      <c r="AF1" s="4" t="e">
        <f>IF(#REF!&lt;0,IF(#REF!&gt;0,"Break even","No"))</f>
        <v>#REF!</v>
      </c>
      <c r="AG1" s="4" t="e">
        <f>IF(#REF!&lt;0,IF(#REF!&gt;0,"Break even","No"))</f>
        <v>#REF!</v>
      </c>
      <c r="AH1" s="4" t="e">
        <f>IF(#REF!&lt;0,IF(#REF!&gt;0,"Break even","No"))</f>
        <v>#REF!</v>
      </c>
      <c r="AI1" s="4" t="e">
        <f>IF(#REF!&lt;0,IF(#REF!&gt;0,"Break even","No"))</f>
        <v>#REF!</v>
      </c>
      <c r="AJ1" s="4" t="e">
        <f>IF(#REF!&lt;0,IF(#REF!&gt;0,"Break even","No"))</f>
        <v>#REF!</v>
      </c>
      <c r="AK1" s="4" t="e">
        <f>IF(#REF!&lt;0,IF(#REF!&gt;0,"Break even","No"))</f>
        <v>#REF!</v>
      </c>
      <c r="AL1" s="4" t="e">
        <f>IF(#REF!&lt;0,IF(#REF!&gt;0,"Break even","No"))</f>
        <v>#REF!</v>
      </c>
      <c r="AM1" s="4" t="e">
        <f>IF(#REF!&lt;0,IF(#REF!&gt;0,"Break even","No"))</f>
        <v>#REF!</v>
      </c>
      <c r="AN1" s="4" t="e">
        <f>IF(#REF!&lt;0,IF(#REF!&gt;0,"Break even","No"))</f>
        <v>#REF!</v>
      </c>
      <c r="AO1" s="4" t="e">
        <f>IF(#REF!&lt;0,IF(#REF!&gt;0,"Break even","No"))</f>
        <v>#REF!</v>
      </c>
      <c r="AP1" s="4" t="e">
        <f>IF(#REF!&lt;0,IF(#REF!&gt;0,"Break even","No"))</f>
        <v>#REF!</v>
      </c>
      <c r="AQ1" s="4" t="e">
        <f>IF(#REF!&lt;0,IF(#REF!&gt;0,"Break even","No"))</f>
        <v>#REF!</v>
      </c>
      <c r="AR1" s="4" t="e">
        <f>IF(#REF!&lt;0,IF(#REF!&gt;0,"Break even","No"))</f>
        <v>#REF!</v>
      </c>
    </row>
    <row r="2" spans="1:44" hidden="1" outlineLevel="1" x14ac:dyDescent="0.3">
      <c r="B2" s="5"/>
      <c r="C2" s="5"/>
      <c r="D2" s="6"/>
      <c r="E2" s="7"/>
      <c r="F2" s="7"/>
      <c r="G2" s="7"/>
      <c r="I2" s="7"/>
      <c r="J2" s="4" t="str">
        <f t="shared" ref="J2:AR2" si="0">CONCATENATE(J3," ",J4)</f>
        <v>Año 1 mes 2</v>
      </c>
      <c r="K2" s="4" t="str">
        <f t="shared" si="0"/>
        <v>Año 1 mes 3</v>
      </c>
      <c r="L2" s="4" t="str">
        <f t="shared" si="0"/>
        <v>Año 1 mes 4</v>
      </c>
      <c r="M2" s="4" t="str">
        <f t="shared" si="0"/>
        <v>Año 1 mes 5</v>
      </c>
      <c r="N2" s="4" t="str">
        <f t="shared" si="0"/>
        <v>Año 1 mes 6</v>
      </c>
      <c r="O2" s="4" t="str">
        <f t="shared" si="0"/>
        <v>Año 1 mes 7</v>
      </c>
      <c r="P2" s="4" t="str">
        <f t="shared" si="0"/>
        <v>Año 1 mes 8</v>
      </c>
      <c r="Q2" s="4" t="str">
        <f t="shared" si="0"/>
        <v>Año 1 mes 9</v>
      </c>
      <c r="R2" s="4" t="str">
        <f t="shared" si="0"/>
        <v>Año 1 mes 10</v>
      </c>
      <c r="S2" s="4" t="str">
        <f t="shared" si="0"/>
        <v>Año 1 mes 11</v>
      </c>
      <c r="T2" s="4" t="str">
        <f t="shared" si="0"/>
        <v>Año 1 mes 12</v>
      </c>
      <c r="U2" s="4" t="str">
        <f t="shared" si="0"/>
        <v>Año 2 mes 1</v>
      </c>
      <c r="V2" s="4" t="str">
        <f t="shared" si="0"/>
        <v>Año 2 mes 2</v>
      </c>
      <c r="W2" s="4" t="str">
        <f t="shared" si="0"/>
        <v>Año 2 mes 3</v>
      </c>
      <c r="X2" s="4" t="str">
        <f t="shared" si="0"/>
        <v>Año 2 mes 4</v>
      </c>
      <c r="Y2" s="4" t="str">
        <f t="shared" si="0"/>
        <v>Año 2 mes 5</v>
      </c>
      <c r="Z2" s="4" t="str">
        <f t="shared" si="0"/>
        <v>Año 2 mes 6</v>
      </c>
      <c r="AA2" s="4" t="str">
        <f t="shared" si="0"/>
        <v>Año 2 mes 7</v>
      </c>
      <c r="AB2" s="4" t="str">
        <f t="shared" si="0"/>
        <v>Año 2 mes 8</v>
      </c>
      <c r="AC2" s="4" t="str">
        <f t="shared" si="0"/>
        <v>Año 2 mes 9</v>
      </c>
      <c r="AD2" s="4" t="str">
        <f t="shared" si="0"/>
        <v>Año 2 mes 10</v>
      </c>
      <c r="AE2" s="4" t="str">
        <f t="shared" si="0"/>
        <v>Año 2 mes 11</v>
      </c>
      <c r="AF2" s="4" t="str">
        <f t="shared" si="0"/>
        <v>Año 2 mes 12</v>
      </c>
      <c r="AG2" s="4" t="str">
        <f t="shared" si="0"/>
        <v>Año 3 mes 1</v>
      </c>
      <c r="AH2" s="4" t="str">
        <f t="shared" si="0"/>
        <v>Año 3 mes 2</v>
      </c>
      <c r="AI2" s="4" t="str">
        <f t="shared" si="0"/>
        <v>Año 3 mes 3</v>
      </c>
      <c r="AJ2" s="4" t="str">
        <f t="shared" si="0"/>
        <v>Año 3 mes 4</v>
      </c>
      <c r="AK2" s="4" t="str">
        <f t="shared" si="0"/>
        <v>Año 3 mes 5</v>
      </c>
      <c r="AL2" s="4" t="str">
        <f t="shared" si="0"/>
        <v>Año 3 mes 6</v>
      </c>
      <c r="AM2" s="4" t="str">
        <f t="shared" si="0"/>
        <v>Año 3 mes 7</v>
      </c>
      <c r="AN2" s="4" t="str">
        <f t="shared" si="0"/>
        <v>Año 3 mes 8</v>
      </c>
      <c r="AO2" s="4" t="str">
        <f t="shared" si="0"/>
        <v>Año 3 mes 9</v>
      </c>
      <c r="AP2" s="4" t="str">
        <f t="shared" si="0"/>
        <v>Año 3 mes 10</v>
      </c>
      <c r="AQ2" s="4" t="str">
        <f t="shared" si="0"/>
        <v>Año 3 mes 11</v>
      </c>
      <c r="AR2" s="4" t="str">
        <f t="shared" si="0"/>
        <v>Año 3 mes 12</v>
      </c>
    </row>
    <row r="3" spans="1:44" collapsed="1" x14ac:dyDescent="0.3">
      <c r="I3" s="64" t="s">
        <v>0</v>
      </c>
      <c r="J3" s="64" t="s">
        <v>0</v>
      </c>
      <c r="K3" s="64" t="s">
        <v>0</v>
      </c>
      <c r="L3" s="64" t="s">
        <v>0</v>
      </c>
      <c r="M3" s="64" t="s">
        <v>0</v>
      </c>
      <c r="N3" s="64" t="s">
        <v>0</v>
      </c>
      <c r="O3" s="64" t="s">
        <v>0</v>
      </c>
      <c r="P3" s="64" t="s">
        <v>0</v>
      </c>
      <c r="Q3" s="64" t="s">
        <v>0</v>
      </c>
      <c r="R3" s="64" t="s">
        <v>0</v>
      </c>
      <c r="S3" s="64" t="s">
        <v>0</v>
      </c>
      <c r="T3" s="64" t="s">
        <v>0</v>
      </c>
      <c r="U3" s="64" t="s">
        <v>1</v>
      </c>
      <c r="V3" s="64" t="s">
        <v>1</v>
      </c>
      <c r="W3" s="64" t="s">
        <v>1</v>
      </c>
      <c r="X3" s="64" t="s">
        <v>1</v>
      </c>
      <c r="Y3" s="64" t="s">
        <v>1</v>
      </c>
      <c r="Z3" s="64" t="s">
        <v>1</v>
      </c>
      <c r="AA3" s="64" t="s">
        <v>1</v>
      </c>
      <c r="AB3" s="64" t="s">
        <v>1</v>
      </c>
      <c r="AC3" s="64" t="s">
        <v>1</v>
      </c>
      <c r="AD3" s="64" t="s">
        <v>1</v>
      </c>
      <c r="AE3" s="64" t="s">
        <v>1</v>
      </c>
      <c r="AF3" s="64" t="s">
        <v>1</v>
      </c>
      <c r="AG3" s="64" t="s">
        <v>2</v>
      </c>
      <c r="AH3" s="64" t="s">
        <v>2</v>
      </c>
      <c r="AI3" s="64" t="s">
        <v>2</v>
      </c>
      <c r="AJ3" s="64" t="s">
        <v>2</v>
      </c>
      <c r="AK3" s="64" t="s">
        <v>2</v>
      </c>
      <c r="AL3" s="64" t="s">
        <v>2</v>
      </c>
      <c r="AM3" s="64" t="s">
        <v>2</v>
      </c>
      <c r="AN3" s="64" t="s">
        <v>2</v>
      </c>
      <c r="AO3" s="64" t="s">
        <v>2</v>
      </c>
      <c r="AP3" s="64" t="s">
        <v>2</v>
      </c>
      <c r="AQ3" s="64" t="s">
        <v>2</v>
      </c>
      <c r="AR3" s="64" t="s">
        <v>2</v>
      </c>
    </row>
    <row r="4" spans="1:44" x14ac:dyDescent="0.3">
      <c r="B4" s="71" t="s">
        <v>28</v>
      </c>
      <c r="C4" s="75"/>
      <c r="D4" s="75"/>
      <c r="E4" s="63" t="s">
        <v>0</v>
      </c>
      <c r="F4" s="63" t="s">
        <v>1</v>
      </c>
      <c r="G4" s="63" t="s">
        <v>2</v>
      </c>
      <c r="I4" s="63" t="s">
        <v>3</v>
      </c>
      <c r="J4" s="63" t="s">
        <v>4</v>
      </c>
      <c r="K4" s="63" t="s">
        <v>5</v>
      </c>
      <c r="L4" s="63" t="s">
        <v>6</v>
      </c>
      <c r="M4" s="63" t="s">
        <v>7</v>
      </c>
      <c r="N4" s="63" t="s">
        <v>8</v>
      </c>
      <c r="O4" s="63" t="s">
        <v>9</v>
      </c>
      <c r="P4" s="63" t="s">
        <v>10</v>
      </c>
      <c r="Q4" s="63" t="s">
        <v>11</v>
      </c>
      <c r="R4" s="63" t="s">
        <v>12</v>
      </c>
      <c r="S4" s="63" t="s">
        <v>13</v>
      </c>
      <c r="T4" s="63" t="s">
        <v>14</v>
      </c>
      <c r="U4" s="63" t="s">
        <v>3</v>
      </c>
      <c r="V4" s="63" t="s">
        <v>4</v>
      </c>
      <c r="W4" s="63" t="s">
        <v>5</v>
      </c>
      <c r="X4" s="63" t="s">
        <v>6</v>
      </c>
      <c r="Y4" s="63" t="s">
        <v>7</v>
      </c>
      <c r="Z4" s="63" t="s">
        <v>8</v>
      </c>
      <c r="AA4" s="63" t="s">
        <v>9</v>
      </c>
      <c r="AB4" s="63" t="s">
        <v>10</v>
      </c>
      <c r="AC4" s="63" t="s">
        <v>11</v>
      </c>
      <c r="AD4" s="63" t="s">
        <v>12</v>
      </c>
      <c r="AE4" s="63" t="s">
        <v>13</v>
      </c>
      <c r="AF4" s="63" t="s">
        <v>14</v>
      </c>
      <c r="AG4" s="63" t="s">
        <v>3</v>
      </c>
      <c r="AH4" s="63" t="s">
        <v>4</v>
      </c>
      <c r="AI4" s="63" t="s">
        <v>5</v>
      </c>
      <c r="AJ4" s="63" t="s">
        <v>6</v>
      </c>
      <c r="AK4" s="63" t="s">
        <v>7</v>
      </c>
      <c r="AL4" s="63" t="s">
        <v>8</v>
      </c>
      <c r="AM4" s="63" t="s">
        <v>9</v>
      </c>
      <c r="AN4" s="63" t="s">
        <v>10</v>
      </c>
      <c r="AO4" s="63" t="s">
        <v>11</v>
      </c>
      <c r="AP4" s="63" t="s">
        <v>12</v>
      </c>
      <c r="AQ4" s="63" t="s">
        <v>13</v>
      </c>
      <c r="AR4" s="63" t="s">
        <v>14</v>
      </c>
    </row>
    <row r="5" spans="1:44" s="8" customFormat="1" x14ac:dyDescent="0.3">
      <c r="E5" s="9"/>
      <c r="F5" s="9"/>
      <c r="G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4" x14ac:dyDescent="0.3">
      <c r="B6" s="27" t="s">
        <v>40</v>
      </c>
      <c r="C6" s="24"/>
      <c r="D6" s="56">
        <v>0.05</v>
      </c>
      <c r="E6" s="65">
        <f t="shared" ref="E6:G9" si="1">SUMIF($I$3:$AR$3,E$4,$I6:$AR6)</f>
        <v>79585.632602212921</v>
      </c>
      <c r="F6" s="65">
        <f t="shared" si="1"/>
        <v>142924.36176915717</v>
      </c>
      <c r="G6" s="65">
        <f t="shared" si="1"/>
        <v>256671.61922581628</v>
      </c>
      <c r="H6" s="28"/>
      <c r="I6" s="57">
        <v>5000</v>
      </c>
      <c r="J6" s="58">
        <f>I6*(1+$D$6)</f>
        <v>5250</v>
      </c>
      <c r="K6" s="58">
        <f t="shared" ref="K6:AR6" si="2">J6*(1+$D$6)</f>
        <v>5512.5</v>
      </c>
      <c r="L6" s="58">
        <f t="shared" si="2"/>
        <v>5788.125</v>
      </c>
      <c r="M6" s="58">
        <f t="shared" si="2"/>
        <v>6077.53125</v>
      </c>
      <c r="N6" s="58">
        <f t="shared" si="2"/>
        <v>6381.4078125000005</v>
      </c>
      <c r="O6" s="58">
        <f t="shared" si="2"/>
        <v>6700.4782031250006</v>
      </c>
      <c r="P6" s="58">
        <f t="shared" si="2"/>
        <v>7035.5021132812508</v>
      </c>
      <c r="Q6" s="58">
        <f t="shared" si="2"/>
        <v>7387.2772189453135</v>
      </c>
      <c r="R6" s="58">
        <f t="shared" si="2"/>
        <v>7756.6410798925799</v>
      </c>
      <c r="S6" s="58">
        <f t="shared" si="2"/>
        <v>8144.4731338872089</v>
      </c>
      <c r="T6" s="58">
        <f t="shared" si="2"/>
        <v>8551.6967905815691</v>
      </c>
      <c r="U6" s="58">
        <f t="shared" si="2"/>
        <v>8979.2816301106486</v>
      </c>
      <c r="V6" s="58">
        <f t="shared" si="2"/>
        <v>9428.2457116161822</v>
      </c>
      <c r="W6" s="58">
        <f t="shared" si="2"/>
        <v>9899.6579971969913</v>
      </c>
      <c r="X6" s="58">
        <f t="shared" si="2"/>
        <v>10394.640897056841</v>
      </c>
      <c r="Y6" s="58">
        <f t="shared" si="2"/>
        <v>10914.372941909684</v>
      </c>
      <c r="Z6" s="58">
        <f t="shared" si="2"/>
        <v>11460.091589005167</v>
      </c>
      <c r="AA6" s="58">
        <f t="shared" si="2"/>
        <v>12033.096168455426</v>
      </c>
      <c r="AB6" s="58">
        <f t="shared" si="2"/>
        <v>12634.750976878198</v>
      </c>
      <c r="AC6" s="58">
        <f t="shared" si="2"/>
        <v>13266.488525722109</v>
      </c>
      <c r="AD6" s="58">
        <f t="shared" si="2"/>
        <v>13929.812952008215</v>
      </c>
      <c r="AE6" s="58">
        <f t="shared" si="2"/>
        <v>14626.303599608626</v>
      </c>
      <c r="AF6" s="58">
        <f t="shared" si="2"/>
        <v>15357.618779589058</v>
      </c>
      <c r="AG6" s="58">
        <f t="shared" si="2"/>
        <v>16125.499718568512</v>
      </c>
      <c r="AH6" s="58">
        <f t="shared" si="2"/>
        <v>16931.774704496936</v>
      </c>
      <c r="AI6" s="58">
        <f t="shared" si="2"/>
        <v>17778.363439721783</v>
      </c>
      <c r="AJ6" s="58">
        <f t="shared" si="2"/>
        <v>18667.281611707873</v>
      </c>
      <c r="AK6" s="58">
        <f t="shared" si="2"/>
        <v>19600.645692293267</v>
      </c>
      <c r="AL6" s="58">
        <f t="shared" si="2"/>
        <v>20580.677976907929</v>
      </c>
      <c r="AM6" s="58">
        <f t="shared" si="2"/>
        <v>21609.711875753328</v>
      </c>
      <c r="AN6" s="58">
        <f t="shared" si="2"/>
        <v>22690.197469540995</v>
      </c>
      <c r="AO6" s="58">
        <f t="shared" si="2"/>
        <v>23824.707343018046</v>
      </c>
      <c r="AP6" s="58">
        <f t="shared" si="2"/>
        <v>25015.942710168951</v>
      </c>
      <c r="AQ6" s="58">
        <f t="shared" si="2"/>
        <v>26266.739845677399</v>
      </c>
      <c r="AR6" s="58">
        <f t="shared" si="2"/>
        <v>27580.076837961271</v>
      </c>
    </row>
    <row r="7" spans="1:44" x14ac:dyDescent="0.3">
      <c r="B7" s="49" t="s">
        <v>30</v>
      </c>
      <c r="C7" s="12" t="s">
        <v>43</v>
      </c>
      <c r="D7" s="50">
        <v>30</v>
      </c>
      <c r="E7" s="13">
        <f t="shared" si="1"/>
        <v>2652.8544200737642</v>
      </c>
      <c r="F7" s="13">
        <f t="shared" si="1"/>
        <v>4764.1453923052386</v>
      </c>
      <c r="G7" s="13">
        <f t="shared" si="1"/>
        <v>8555.7206408605416</v>
      </c>
      <c r="I7" s="14">
        <f t="shared" ref="I7:AR7" si="3">I6/$D$7</f>
        <v>166.66666666666666</v>
      </c>
      <c r="J7" s="14">
        <f t="shared" si="3"/>
        <v>175</v>
      </c>
      <c r="K7" s="14">
        <f t="shared" si="3"/>
        <v>183.75</v>
      </c>
      <c r="L7" s="14">
        <f t="shared" si="3"/>
        <v>192.9375</v>
      </c>
      <c r="M7" s="14">
        <f t="shared" si="3"/>
        <v>202.58437499999999</v>
      </c>
      <c r="N7" s="14">
        <f t="shared" si="3"/>
        <v>212.71359375000003</v>
      </c>
      <c r="O7" s="14">
        <f t="shared" si="3"/>
        <v>223.34927343750002</v>
      </c>
      <c r="P7" s="14">
        <f t="shared" si="3"/>
        <v>234.51673710937501</v>
      </c>
      <c r="Q7" s="14">
        <f t="shared" si="3"/>
        <v>246.24257396484379</v>
      </c>
      <c r="R7" s="14">
        <f t="shared" si="3"/>
        <v>258.554702663086</v>
      </c>
      <c r="S7" s="14">
        <f t="shared" si="3"/>
        <v>271.48243779624028</v>
      </c>
      <c r="T7" s="14">
        <f t="shared" si="3"/>
        <v>285.05655968605231</v>
      </c>
      <c r="U7" s="14">
        <f t="shared" si="3"/>
        <v>299.30938767035497</v>
      </c>
      <c r="V7" s="14">
        <f t="shared" si="3"/>
        <v>314.27485705387272</v>
      </c>
      <c r="W7" s="14">
        <f t="shared" si="3"/>
        <v>329.98859990656638</v>
      </c>
      <c r="X7" s="14">
        <f t="shared" si="3"/>
        <v>346.48802990189472</v>
      </c>
      <c r="Y7" s="14">
        <f t="shared" si="3"/>
        <v>363.81243139698944</v>
      </c>
      <c r="Z7" s="14">
        <f t="shared" si="3"/>
        <v>382.00305296683894</v>
      </c>
      <c r="AA7" s="14">
        <f t="shared" si="3"/>
        <v>401.10320561518085</v>
      </c>
      <c r="AB7" s="14">
        <f t="shared" si="3"/>
        <v>421.15836589593994</v>
      </c>
      <c r="AC7" s="14">
        <f t="shared" si="3"/>
        <v>442.21628419073693</v>
      </c>
      <c r="AD7" s="14">
        <f t="shared" si="3"/>
        <v>464.32709840027383</v>
      </c>
      <c r="AE7" s="14">
        <f t="shared" si="3"/>
        <v>487.54345332028754</v>
      </c>
      <c r="AF7" s="14">
        <f t="shared" si="3"/>
        <v>511.92062598630196</v>
      </c>
      <c r="AG7" s="14">
        <f t="shared" si="3"/>
        <v>537.51665728561704</v>
      </c>
      <c r="AH7" s="14">
        <f t="shared" si="3"/>
        <v>564.39249014989787</v>
      </c>
      <c r="AI7" s="14">
        <f t="shared" si="3"/>
        <v>592.61211465739279</v>
      </c>
      <c r="AJ7" s="14">
        <f t="shared" si="3"/>
        <v>622.24272039026243</v>
      </c>
      <c r="AK7" s="14">
        <f t="shared" si="3"/>
        <v>653.35485640977561</v>
      </c>
      <c r="AL7" s="14">
        <f t="shared" si="3"/>
        <v>686.02259923026429</v>
      </c>
      <c r="AM7" s="14">
        <f t="shared" si="3"/>
        <v>720.3237291917776</v>
      </c>
      <c r="AN7" s="14">
        <f t="shared" si="3"/>
        <v>756.33991565136648</v>
      </c>
      <c r="AO7" s="14">
        <f t="shared" si="3"/>
        <v>794.15691143393485</v>
      </c>
      <c r="AP7" s="14">
        <f t="shared" si="3"/>
        <v>833.86475700563165</v>
      </c>
      <c r="AQ7" s="14">
        <f t="shared" si="3"/>
        <v>875.55799485591331</v>
      </c>
      <c r="AR7" s="14">
        <f t="shared" si="3"/>
        <v>919.33589459870905</v>
      </c>
    </row>
    <row r="8" spans="1:44" x14ac:dyDescent="0.3">
      <c r="B8" s="49" t="s">
        <v>15</v>
      </c>
      <c r="C8" s="12" t="s">
        <v>16</v>
      </c>
      <c r="D8" s="36">
        <v>0.4</v>
      </c>
      <c r="E8" s="13">
        <f t="shared" si="1"/>
        <v>947.11914415508488</v>
      </c>
      <c r="F8" s="13">
        <f t="shared" si="1"/>
        <v>1814.9125304019954</v>
      </c>
      <c r="G8" s="13">
        <f t="shared" si="1"/>
        <v>3259.3221488992549</v>
      </c>
      <c r="H8" s="6"/>
      <c r="I8" s="6"/>
      <c r="J8" s="15">
        <f>+I7*$D$8</f>
        <v>66.666666666666671</v>
      </c>
      <c r="K8" s="15">
        <f>+J7*$D$8</f>
        <v>70</v>
      </c>
      <c r="L8" s="15">
        <f>+K7*$D$8</f>
        <v>73.5</v>
      </c>
      <c r="M8" s="15">
        <f>+L7*$D$8</f>
        <v>77.175000000000011</v>
      </c>
      <c r="N8" s="15">
        <f t="shared" ref="N8:AQ8" si="4">+M7*$D$8</f>
        <v>81.033749999999998</v>
      </c>
      <c r="O8" s="15">
        <f t="shared" si="4"/>
        <v>85.085437500000012</v>
      </c>
      <c r="P8" s="15">
        <f t="shared" si="4"/>
        <v>89.339709375000012</v>
      </c>
      <c r="Q8" s="15">
        <f t="shared" si="4"/>
        <v>93.806694843750009</v>
      </c>
      <c r="R8" s="15">
        <f t="shared" si="4"/>
        <v>98.497029585937526</v>
      </c>
      <c r="S8" s="15">
        <f t="shared" si="4"/>
        <v>103.4218810652344</v>
      </c>
      <c r="T8" s="15">
        <f t="shared" si="4"/>
        <v>108.59297511849611</v>
      </c>
      <c r="U8" s="15">
        <f t="shared" si="4"/>
        <v>114.02262387442093</v>
      </c>
      <c r="V8" s="15">
        <f t="shared" si="4"/>
        <v>119.723755068142</v>
      </c>
      <c r="W8" s="15">
        <f t="shared" si="4"/>
        <v>125.70994282154909</v>
      </c>
      <c r="X8" s="15">
        <f t="shared" si="4"/>
        <v>131.99543996262656</v>
      </c>
      <c r="Y8" s="15">
        <f t="shared" si="4"/>
        <v>138.59521196075789</v>
      </c>
      <c r="Z8" s="15">
        <f t="shared" si="4"/>
        <v>145.52497255879578</v>
      </c>
      <c r="AA8" s="15">
        <f t="shared" si="4"/>
        <v>152.80122118673557</v>
      </c>
      <c r="AB8" s="15">
        <f t="shared" si="4"/>
        <v>160.44128224607235</v>
      </c>
      <c r="AC8" s="15">
        <f t="shared" si="4"/>
        <v>168.46334635837599</v>
      </c>
      <c r="AD8" s="15">
        <f t="shared" si="4"/>
        <v>176.88651367629478</v>
      </c>
      <c r="AE8" s="15">
        <f t="shared" si="4"/>
        <v>185.73083936010954</v>
      </c>
      <c r="AF8" s="15">
        <f t="shared" si="4"/>
        <v>195.01738132811502</v>
      </c>
      <c r="AG8" s="15">
        <f t="shared" si="4"/>
        <v>204.76825039452081</v>
      </c>
      <c r="AH8" s="15">
        <f t="shared" si="4"/>
        <v>215.00666291424682</v>
      </c>
      <c r="AI8" s="15">
        <f t="shared" si="4"/>
        <v>225.75699605995916</v>
      </c>
      <c r="AJ8" s="15">
        <f t="shared" si="4"/>
        <v>237.04484586295712</v>
      </c>
      <c r="AK8" s="15">
        <f t="shared" si="4"/>
        <v>248.89708815610499</v>
      </c>
      <c r="AL8" s="15">
        <f t="shared" si="4"/>
        <v>261.34194256391027</v>
      </c>
      <c r="AM8" s="15">
        <f t="shared" si="4"/>
        <v>274.40903969210575</v>
      </c>
      <c r="AN8" s="15">
        <f t="shared" si="4"/>
        <v>288.12949167671104</v>
      </c>
      <c r="AO8" s="15">
        <f t="shared" si="4"/>
        <v>302.53596626054662</v>
      </c>
      <c r="AP8" s="15">
        <f t="shared" si="4"/>
        <v>317.66276457357395</v>
      </c>
      <c r="AQ8" s="15">
        <f t="shared" si="4"/>
        <v>333.54590280225267</v>
      </c>
      <c r="AR8" s="15">
        <f>+AQ7*$D$8</f>
        <v>350.22319794236535</v>
      </c>
    </row>
    <row r="9" spans="1:44" x14ac:dyDescent="0.3">
      <c r="B9" s="49" t="s">
        <v>17</v>
      </c>
      <c r="C9" s="12" t="s">
        <v>42</v>
      </c>
      <c r="D9" s="36">
        <v>0.05</v>
      </c>
      <c r="E9" s="13">
        <f>SUMIF($I$3:$AR$3,E$4,$I9:$AR9)</f>
        <v>186.09296692851566</v>
      </c>
      <c r="F9" s="13">
        <f t="shared" si="1"/>
        <v>733.16078216670689</v>
      </c>
      <c r="G9" s="13">
        <f t="shared" si="1"/>
        <v>1535.4787519580154</v>
      </c>
      <c r="H9" s="6"/>
      <c r="I9" s="6"/>
      <c r="J9" s="16"/>
      <c r="K9" s="16">
        <f t="shared" ref="K9:AR9" si="5">J11*$D$9</f>
        <v>3.3333333333333339</v>
      </c>
      <c r="L9" s="16">
        <f>K11*$D$9</f>
        <v>6.6666666666666679</v>
      </c>
      <c r="M9" s="16">
        <f t="shared" si="5"/>
        <v>10.008333333333335</v>
      </c>
      <c r="N9" s="16">
        <f t="shared" si="5"/>
        <v>13.366666666666669</v>
      </c>
      <c r="O9" s="16">
        <f t="shared" si="5"/>
        <v>16.750020833333334</v>
      </c>
      <c r="P9" s="16">
        <f t="shared" si="5"/>
        <v>20.166791666666668</v>
      </c>
      <c r="Q9" s="16">
        <f t="shared" si="5"/>
        <v>23.625437552083341</v>
      </c>
      <c r="R9" s="16">
        <f t="shared" si="5"/>
        <v>27.134500416666675</v>
      </c>
      <c r="S9" s="16">
        <f t="shared" si="5"/>
        <v>30.702626875130218</v>
      </c>
      <c r="T9" s="16">
        <f t="shared" si="5"/>
        <v>34.338589584635422</v>
      </c>
      <c r="U9" s="16">
        <f t="shared" si="5"/>
        <v>38.051308861328458</v>
      </c>
      <c r="V9" s="16">
        <f t="shared" si="5"/>
        <v>41.849874611983083</v>
      </c>
      <c r="W9" s="16">
        <f t="shared" si="5"/>
        <v>45.743568634791032</v>
      </c>
      <c r="X9" s="16">
        <f t="shared" si="5"/>
        <v>49.741887344128934</v>
      </c>
      <c r="Y9" s="16">
        <f t="shared" si="5"/>
        <v>53.854564975053819</v>
      </c>
      <c r="Z9" s="16">
        <f t="shared" si="5"/>
        <v>58.091597324339027</v>
      </c>
      <c r="AA9" s="16">
        <f t="shared" si="5"/>
        <v>62.463266086061857</v>
      </c>
      <c r="AB9" s="16">
        <f t="shared" si="5"/>
        <v>66.980163841095546</v>
      </c>
      <c r="AC9" s="16">
        <f t="shared" si="5"/>
        <v>71.653219761344388</v>
      </c>
      <c r="AD9" s="16">
        <f t="shared" si="5"/>
        <v>76.493726091195967</v>
      </c>
      <c r="AE9" s="16">
        <f t="shared" si="5"/>
        <v>81.513365470450907</v>
      </c>
      <c r="AF9" s="16">
        <f t="shared" si="5"/>
        <v>86.724239164933834</v>
      </c>
      <c r="AG9" s="16">
        <f t="shared" si="5"/>
        <v>92.138896273092897</v>
      </c>
      <c r="AH9" s="16">
        <f t="shared" si="5"/>
        <v>97.770363979164301</v>
      </c>
      <c r="AI9" s="16">
        <f t="shared" si="5"/>
        <v>103.63217892591842</v>
      </c>
      <c r="AJ9" s="16">
        <f t="shared" si="5"/>
        <v>109.73841978262044</v>
      </c>
      <c r="AK9" s="16">
        <f t="shared" si="5"/>
        <v>116.10374108663729</v>
      </c>
      <c r="AL9" s="16">
        <f t="shared" si="5"/>
        <v>122.74340844011066</v>
      </c>
      <c r="AM9" s="16">
        <f t="shared" si="5"/>
        <v>129.67333514630064</v>
      </c>
      <c r="AN9" s="16">
        <f t="shared" si="5"/>
        <v>136.91012037359087</v>
      </c>
      <c r="AO9" s="16">
        <f t="shared" si="5"/>
        <v>144.47108893874687</v>
      </c>
      <c r="AP9" s="16">
        <f t="shared" si="5"/>
        <v>152.37433280483685</v>
      </c>
      <c r="AQ9" s="16">
        <f t="shared" si="5"/>
        <v>160.63875439327373</v>
      </c>
      <c r="AR9" s="16">
        <f t="shared" si="5"/>
        <v>169.28411181372269</v>
      </c>
    </row>
    <row r="10" spans="1:44" x14ac:dyDescent="0.3">
      <c r="A10" s="17"/>
      <c r="B10" s="51" t="s">
        <v>18</v>
      </c>
      <c r="C10" s="18"/>
      <c r="D10" s="52"/>
      <c r="E10" s="19">
        <f>SUM($E9:E9)/SUM($E8:E8)</f>
        <v>0.19648316484461653</v>
      </c>
      <c r="F10" s="19">
        <f>SUM($E9:F9)/SUM($E8:F8)</f>
        <v>0.33281796062046759</v>
      </c>
      <c r="G10" s="19">
        <f>SUM($E9:G9)/SUM($E8:G8)</f>
        <v>0.40767119372569771</v>
      </c>
      <c r="H10" s="6"/>
      <c r="I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44" s="20" customFormat="1" x14ac:dyDescent="0.3">
      <c r="B11" s="5" t="s">
        <v>29</v>
      </c>
      <c r="C11" s="21"/>
      <c r="D11" s="53"/>
      <c r="E11" s="22">
        <f>T11</f>
        <v>761.02617722656919</v>
      </c>
      <c r="F11" s="22">
        <f>AF11</f>
        <v>1842.7779254618579</v>
      </c>
      <c r="G11" s="22">
        <f>AR11</f>
        <v>3566.6213224030962</v>
      </c>
      <c r="H11" s="5"/>
      <c r="I11" s="5"/>
      <c r="J11" s="23">
        <f>I11+J8-J9</f>
        <v>66.666666666666671</v>
      </c>
      <c r="K11" s="23">
        <f>J11+K8-K9</f>
        <v>133.33333333333334</v>
      </c>
      <c r="L11" s="23">
        <f>K11+L8-L9</f>
        <v>200.16666666666669</v>
      </c>
      <c r="M11" s="23">
        <f t="shared" ref="M11:AR11" si="6">L11+M8-M9</f>
        <v>267.33333333333337</v>
      </c>
      <c r="N11" s="23">
        <f t="shared" si="6"/>
        <v>335.00041666666669</v>
      </c>
      <c r="O11" s="23">
        <f t="shared" si="6"/>
        <v>403.33583333333337</v>
      </c>
      <c r="P11" s="23">
        <f t="shared" si="6"/>
        <v>472.50875104166676</v>
      </c>
      <c r="Q11" s="23">
        <f t="shared" si="6"/>
        <v>542.69000833333348</v>
      </c>
      <c r="R11" s="23">
        <f t="shared" si="6"/>
        <v>614.05253750260431</v>
      </c>
      <c r="S11" s="23">
        <f t="shared" si="6"/>
        <v>686.77179169270846</v>
      </c>
      <c r="T11" s="23">
        <f t="shared" si="6"/>
        <v>761.02617722656919</v>
      </c>
      <c r="U11" s="23">
        <f t="shared" si="6"/>
        <v>836.9974922396616</v>
      </c>
      <c r="V11" s="23">
        <f t="shared" si="6"/>
        <v>914.87137269582058</v>
      </c>
      <c r="W11" s="23">
        <f t="shared" si="6"/>
        <v>994.83774688257859</v>
      </c>
      <c r="X11" s="23">
        <f t="shared" si="6"/>
        <v>1077.0912995010763</v>
      </c>
      <c r="Y11" s="23">
        <f t="shared" si="6"/>
        <v>1161.8319464867805</v>
      </c>
      <c r="Z11" s="23">
        <f t="shared" si="6"/>
        <v>1249.2653217212371</v>
      </c>
      <c r="AA11" s="23">
        <f t="shared" si="6"/>
        <v>1339.6032768219109</v>
      </c>
      <c r="AB11" s="23">
        <f t="shared" si="6"/>
        <v>1433.0643952268877</v>
      </c>
      <c r="AC11" s="23">
        <f t="shared" si="6"/>
        <v>1529.8745218239192</v>
      </c>
      <c r="AD11" s="23">
        <f t="shared" si="6"/>
        <v>1630.267309409018</v>
      </c>
      <c r="AE11" s="23">
        <f t="shared" si="6"/>
        <v>1734.4847832986766</v>
      </c>
      <c r="AF11" s="23">
        <f t="shared" si="6"/>
        <v>1842.7779254618579</v>
      </c>
      <c r="AG11" s="23">
        <f t="shared" si="6"/>
        <v>1955.4072795832858</v>
      </c>
      <c r="AH11" s="23">
        <f t="shared" si="6"/>
        <v>2072.6435785183685</v>
      </c>
      <c r="AI11" s="23">
        <f t="shared" si="6"/>
        <v>2194.7683956524088</v>
      </c>
      <c r="AJ11" s="23">
        <f t="shared" si="6"/>
        <v>2322.0748217327455</v>
      </c>
      <c r="AK11" s="23">
        <f t="shared" si="6"/>
        <v>2454.8681688022129</v>
      </c>
      <c r="AL11" s="23">
        <f t="shared" si="6"/>
        <v>2593.4667029260127</v>
      </c>
      <c r="AM11" s="23">
        <f t="shared" si="6"/>
        <v>2738.2024074718174</v>
      </c>
      <c r="AN11" s="23">
        <f t="shared" si="6"/>
        <v>2889.4217787749376</v>
      </c>
      <c r="AO11" s="23">
        <f t="shared" si="6"/>
        <v>3047.4866560967371</v>
      </c>
      <c r="AP11" s="23">
        <f t="shared" si="6"/>
        <v>3212.7750878654742</v>
      </c>
      <c r="AQ11" s="23">
        <f t="shared" si="6"/>
        <v>3385.6822362744533</v>
      </c>
      <c r="AR11" s="23">
        <f t="shared" si="6"/>
        <v>3566.6213224030962</v>
      </c>
    </row>
    <row r="12" spans="1:44" x14ac:dyDescent="0.3">
      <c r="B12" s="5" t="s">
        <v>19</v>
      </c>
      <c r="C12" s="12" t="s">
        <v>46</v>
      </c>
      <c r="D12" s="66">
        <v>1.5</v>
      </c>
      <c r="E12" s="54">
        <f>SUMIF($I$3:$AR$3,E$4,$I12:$AR12)</f>
        <v>10703.609903805969</v>
      </c>
      <c r="F12" s="54">
        <f>SUMIF($I$3:$AR$3,F$4,$I12:$AR12)</f>
        <v>30763.669175811996</v>
      </c>
      <c r="G12" s="54">
        <f>SUMIF($I$3:$AR$3,G$4,$I12:$AR12)</f>
        <v>61483.708615443138</v>
      </c>
      <c r="H12" s="6"/>
      <c r="I12" s="23">
        <f>(I7+I11)*$D$12</f>
        <v>250</v>
      </c>
      <c r="J12" s="23">
        <f t="shared" ref="J12:AR12" si="7">(J7+J11)*$D$12</f>
        <v>362.5</v>
      </c>
      <c r="K12" s="23">
        <f t="shared" si="7"/>
        <v>475.62500000000006</v>
      </c>
      <c r="L12" s="23">
        <f t="shared" si="7"/>
        <v>589.65625</v>
      </c>
      <c r="M12" s="23">
        <f t="shared" si="7"/>
        <v>704.87656250000009</v>
      </c>
      <c r="N12" s="23">
        <f t="shared" si="7"/>
        <v>821.57101562500009</v>
      </c>
      <c r="O12" s="23">
        <f t="shared" si="7"/>
        <v>940.02766015625002</v>
      </c>
      <c r="P12" s="23">
        <f t="shared" si="7"/>
        <v>1060.5382322265627</v>
      </c>
      <c r="Q12" s="23">
        <f t="shared" si="7"/>
        <v>1183.3988734472659</v>
      </c>
      <c r="R12" s="23">
        <f t="shared" si="7"/>
        <v>1308.9108602485355</v>
      </c>
      <c r="S12" s="23">
        <f t="shared" si="7"/>
        <v>1437.3813442334231</v>
      </c>
      <c r="T12" s="23">
        <f t="shared" si="7"/>
        <v>1569.1241053689321</v>
      </c>
      <c r="U12" s="23">
        <f t="shared" si="7"/>
        <v>1704.4603198650248</v>
      </c>
      <c r="V12" s="23">
        <f t="shared" si="7"/>
        <v>1843.7193446245399</v>
      </c>
      <c r="W12" s="23">
        <f t="shared" si="7"/>
        <v>1987.2395201837176</v>
      </c>
      <c r="X12" s="23">
        <f t="shared" si="7"/>
        <v>2135.3689941044563</v>
      </c>
      <c r="Y12" s="23">
        <f t="shared" si="7"/>
        <v>2288.4665668256548</v>
      </c>
      <c r="Z12" s="23">
        <f t="shared" si="7"/>
        <v>2446.9025620321145</v>
      </c>
      <c r="AA12" s="23">
        <f t="shared" si="7"/>
        <v>2611.0597236556378</v>
      </c>
      <c r="AB12" s="23">
        <f t="shared" si="7"/>
        <v>2781.3341416842413</v>
      </c>
      <c r="AC12" s="23">
        <f t="shared" si="7"/>
        <v>2958.1362090219845</v>
      </c>
      <c r="AD12" s="23">
        <f t="shared" si="7"/>
        <v>3141.8916117139374</v>
      </c>
      <c r="AE12" s="23">
        <f t="shared" si="7"/>
        <v>3333.042354928446</v>
      </c>
      <c r="AF12" s="23">
        <f t="shared" si="7"/>
        <v>3532.0478271722395</v>
      </c>
      <c r="AG12" s="23">
        <f t="shared" si="7"/>
        <v>3739.3859053033539</v>
      </c>
      <c r="AH12" s="23">
        <f t="shared" si="7"/>
        <v>3955.5541030023992</v>
      </c>
      <c r="AI12" s="23">
        <f t="shared" si="7"/>
        <v>4181.0707654647022</v>
      </c>
      <c r="AJ12" s="23">
        <f t="shared" si="7"/>
        <v>4416.476313184512</v>
      </c>
      <c r="AK12" s="23">
        <f t="shared" si="7"/>
        <v>4662.3345378179829</v>
      </c>
      <c r="AL12" s="23">
        <f t="shared" si="7"/>
        <v>4919.2339532344158</v>
      </c>
      <c r="AM12" s="23">
        <f t="shared" si="7"/>
        <v>5187.7892049953925</v>
      </c>
      <c r="AN12" s="23">
        <f t="shared" si="7"/>
        <v>5468.6425416394559</v>
      </c>
      <c r="AO12" s="23">
        <f t="shared" si="7"/>
        <v>5762.4653512960085</v>
      </c>
      <c r="AP12" s="23">
        <f t="shared" si="7"/>
        <v>6069.9597673066592</v>
      </c>
      <c r="AQ12" s="23">
        <f t="shared" si="7"/>
        <v>6391.8603466955501</v>
      </c>
      <c r="AR12" s="23">
        <f t="shared" si="7"/>
        <v>6728.9358255027082</v>
      </c>
    </row>
    <row r="13" spans="1:44" x14ac:dyDescent="0.3">
      <c r="B13" s="6"/>
      <c r="C13" s="6"/>
      <c r="D13" s="6"/>
      <c r="E13" s="25"/>
      <c r="F13" s="55"/>
      <c r="G13" s="55"/>
      <c r="H13" s="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1:44" x14ac:dyDescent="0.3">
      <c r="B14" s="27" t="s">
        <v>22</v>
      </c>
      <c r="C14" s="24" t="s">
        <v>41</v>
      </c>
      <c r="D14" s="72">
        <v>45</v>
      </c>
      <c r="E14" s="73">
        <f>SUMIF($I$3:$AR$3,E$4,$I14:$AR14)</f>
        <v>481662.44567126868</v>
      </c>
      <c r="F14" s="73">
        <f>SUMIF($I$3:$AR$3,F$4,$I14:$AR14)</f>
        <v>1384365.1129115396</v>
      </c>
      <c r="G14" s="73">
        <f>SUMIF($I$3:$AR$3,G$4,$I14:$AR14)</f>
        <v>2766766.8876949414</v>
      </c>
      <c r="H14" s="28"/>
      <c r="I14" s="58">
        <f>I12*$D$14</f>
        <v>11250</v>
      </c>
      <c r="J14" s="58">
        <f>J12*$D$14</f>
        <v>16312.5</v>
      </c>
      <c r="K14" s="58">
        <f t="shared" ref="K14:AR14" si="8">K12*$D$14</f>
        <v>21403.125000000004</v>
      </c>
      <c r="L14" s="58">
        <f t="shared" si="8"/>
        <v>26534.53125</v>
      </c>
      <c r="M14" s="58">
        <f t="shared" si="8"/>
        <v>31719.445312500004</v>
      </c>
      <c r="N14" s="58">
        <f t="shared" si="8"/>
        <v>36970.695703125006</v>
      </c>
      <c r="O14" s="58">
        <f t="shared" si="8"/>
        <v>42301.244707031248</v>
      </c>
      <c r="P14" s="58">
        <f t="shared" si="8"/>
        <v>47724.220450195324</v>
      </c>
      <c r="Q14" s="58">
        <f t="shared" si="8"/>
        <v>53252.949305126967</v>
      </c>
      <c r="R14" s="58">
        <f t="shared" si="8"/>
        <v>58900.988711184102</v>
      </c>
      <c r="S14" s="58">
        <f t="shared" si="8"/>
        <v>64682.160490504037</v>
      </c>
      <c r="T14" s="58">
        <f t="shared" si="8"/>
        <v>70610.584741601939</v>
      </c>
      <c r="U14" s="58">
        <f t="shared" si="8"/>
        <v>76700.714393926115</v>
      </c>
      <c r="V14" s="58">
        <f t="shared" si="8"/>
        <v>82967.370508104301</v>
      </c>
      <c r="W14" s="58">
        <f t="shared" si="8"/>
        <v>89425.778408267288</v>
      </c>
      <c r="X14" s="58">
        <f t="shared" si="8"/>
        <v>96091.604734700537</v>
      </c>
      <c r="Y14" s="58">
        <f t="shared" si="8"/>
        <v>102980.99550715447</v>
      </c>
      <c r="Z14" s="58">
        <f t="shared" si="8"/>
        <v>110110.61529144515</v>
      </c>
      <c r="AA14" s="58">
        <f t="shared" si="8"/>
        <v>117497.68756450369</v>
      </c>
      <c r="AB14" s="58">
        <f t="shared" si="8"/>
        <v>125160.03637579086</v>
      </c>
      <c r="AC14" s="58">
        <f t="shared" si="8"/>
        <v>133116.12940598931</v>
      </c>
      <c r="AD14" s="58">
        <f t="shared" si="8"/>
        <v>141385.12252712718</v>
      </c>
      <c r="AE14" s="58">
        <f t="shared" si="8"/>
        <v>149986.90597178007</v>
      </c>
      <c r="AF14" s="58">
        <f t="shared" si="8"/>
        <v>158942.15222275077</v>
      </c>
      <c r="AG14" s="58">
        <f t="shared" si="8"/>
        <v>168272.36573865093</v>
      </c>
      <c r="AH14" s="58">
        <f t="shared" si="8"/>
        <v>177999.93463510796</v>
      </c>
      <c r="AI14" s="58">
        <f t="shared" si="8"/>
        <v>188148.18444591161</v>
      </c>
      <c r="AJ14" s="58">
        <f t="shared" si="8"/>
        <v>198741.43409330305</v>
      </c>
      <c r="AK14" s="58">
        <f t="shared" si="8"/>
        <v>209805.05420180922</v>
      </c>
      <c r="AL14" s="58">
        <f t="shared" si="8"/>
        <v>221365.5278955487</v>
      </c>
      <c r="AM14" s="58">
        <f t="shared" si="8"/>
        <v>233450.51422479266</v>
      </c>
      <c r="AN14" s="58">
        <f t="shared" si="8"/>
        <v>246088.91437377551</v>
      </c>
      <c r="AO14" s="58">
        <f t="shared" si="8"/>
        <v>259310.94080832039</v>
      </c>
      <c r="AP14" s="58">
        <f t="shared" si="8"/>
        <v>273148.18952879967</v>
      </c>
      <c r="AQ14" s="58">
        <f t="shared" si="8"/>
        <v>287633.71560129977</v>
      </c>
      <c r="AR14" s="58">
        <f t="shared" si="8"/>
        <v>302802.11214762187</v>
      </c>
    </row>
    <row r="16" spans="1:44" x14ac:dyDescent="0.3">
      <c r="B16" s="46" t="s">
        <v>26</v>
      </c>
      <c r="C16" s="6"/>
      <c r="D16" s="42"/>
      <c r="E16" s="65">
        <f t="shared" ref="E16:G16" si="9">SUMIF($I$3:$AR$3,E$4,$I16:$AR16)</f>
        <v>101107.62709038652</v>
      </c>
      <c r="F16" s="65">
        <f t="shared" si="9"/>
        <v>285448.48428845732</v>
      </c>
      <c r="G16" s="65">
        <f t="shared" si="9"/>
        <v>568753.67469253729</v>
      </c>
      <c r="H16" s="6"/>
      <c r="I16" s="7">
        <f>SUM(I17:I21)</f>
        <v>2550</v>
      </c>
      <c r="J16" s="7">
        <f t="shared" ref="J16:AR16" si="10">SUM(J17:J21)</f>
        <v>3577.5</v>
      </c>
      <c r="K16" s="7">
        <f t="shared" si="10"/>
        <v>4611.3750000000009</v>
      </c>
      <c r="L16" s="7">
        <f t="shared" si="10"/>
        <v>5654.1937500000004</v>
      </c>
      <c r="M16" s="7">
        <f t="shared" si="10"/>
        <v>6708.5409375000008</v>
      </c>
      <c r="N16" s="7">
        <f t="shared" si="10"/>
        <v>7777.0236093750018</v>
      </c>
      <c r="O16" s="7">
        <f t="shared" si="10"/>
        <v>8862.2776335937488</v>
      </c>
      <c r="P16" s="7">
        <f t="shared" si="10"/>
        <v>9966.9742168359408</v>
      </c>
      <c r="Q16" s="7">
        <f t="shared" si="10"/>
        <v>11093.826494162113</v>
      </c>
      <c r="R16" s="7">
        <f t="shared" si="10"/>
        <v>12245.596207030376</v>
      </c>
      <c r="S16" s="7">
        <f t="shared" si="10"/>
        <v>13425.100486134041</v>
      </c>
      <c r="T16" s="7">
        <f t="shared" si="10"/>
        <v>14635.218755755282</v>
      </c>
      <c r="U16" s="7">
        <f t="shared" si="10"/>
        <v>15878.899776591861</v>
      </c>
      <c r="V16" s="7">
        <f t="shared" si="10"/>
        <v>17159.168844317832</v>
      </c>
      <c r="W16" s="7">
        <f t="shared" si="10"/>
        <v>18479.135161485276</v>
      </c>
      <c r="X16" s="7">
        <f t="shared" si="10"/>
        <v>19841.999400763518</v>
      </c>
      <c r="Y16" s="7">
        <f t="shared" si="10"/>
        <v>21251.061477945477</v>
      </c>
      <c r="Z16" s="7">
        <f t="shared" si="10"/>
        <v>22709.728553629342</v>
      </c>
      <c r="AA16" s="7">
        <f t="shared" si="10"/>
        <v>24221.523283008068</v>
      </c>
      <c r="AB16" s="7">
        <f t="shared" si="10"/>
        <v>25790.092333770866</v>
      </c>
      <c r="AC16" s="7">
        <f t="shared" si="10"/>
        <v>27419.215192741191</v>
      </c>
      <c r="AD16" s="7">
        <f t="shared" si="10"/>
        <v>29112.813282545929</v>
      </c>
      <c r="AE16" s="7">
        <f t="shared" si="10"/>
        <v>30874.959410332533</v>
      </c>
      <c r="AF16" s="7">
        <f t="shared" si="10"/>
        <v>32709.887571325497</v>
      </c>
      <c r="AG16" s="7">
        <f t="shared" si="10"/>
        <v>34622.003130844299</v>
      </c>
      <c r="AH16" s="7">
        <f t="shared" si="10"/>
        <v>36615.893409291406</v>
      </c>
      <c r="AI16" s="7">
        <f t="shared" si="10"/>
        <v>38696.338695565624</v>
      </c>
      <c r="AJ16" s="7">
        <f t="shared" si="10"/>
        <v>40868.323715363083</v>
      </c>
      <c r="AK16" s="7">
        <f t="shared" si="10"/>
        <v>43137.049581899453</v>
      </c>
      <c r="AL16" s="7">
        <f t="shared" si="10"/>
        <v>45507.946257724223</v>
      </c>
      <c r="AM16" s="7">
        <f t="shared" si="10"/>
        <v>47986.685557503733</v>
      </c>
      <c r="AN16" s="7">
        <f t="shared" si="10"/>
        <v>50579.194722927561</v>
      </c>
      <c r="AO16" s="7">
        <f t="shared" si="10"/>
        <v>53291.670602245169</v>
      </c>
      <c r="AP16" s="7">
        <f t="shared" si="10"/>
        <v>56130.594468370073</v>
      </c>
      <c r="AQ16" s="7">
        <f t="shared" si="10"/>
        <v>59102.747511000598</v>
      </c>
      <c r="AR16" s="7">
        <f t="shared" si="10"/>
        <v>62215.227039802048</v>
      </c>
    </row>
    <row r="17" spans="2:44" s="26" customFormat="1" x14ac:dyDescent="0.3">
      <c r="B17" s="67" t="s">
        <v>34</v>
      </c>
      <c r="C17" s="69" t="s">
        <v>45</v>
      </c>
      <c r="D17" s="11">
        <v>0.2</v>
      </c>
      <c r="E17" s="40">
        <f t="shared" ref="E17:G18" si="11">SUMIF($I$3:$AR$3,E$4,$I17:$AR17)</f>
        <v>96332.48913425373</v>
      </c>
      <c r="F17" s="40">
        <f t="shared" si="11"/>
        <v>276873.02258230798</v>
      </c>
      <c r="G17" s="40">
        <f t="shared" si="11"/>
        <v>553353.37753898825</v>
      </c>
      <c r="H17" s="37"/>
      <c r="I17" s="41">
        <f t="shared" ref="I17:AR17" si="12">I14*$D$17</f>
        <v>2250</v>
      </c>
      <c r="J17" s="41">
        <f t="shared" si="12"/>
        <v>3262.5</v>
      </c>
      <c r="K17" s="41">
        <f t="shared" si="12"/>
        <v>4280.6250000000009</v>
      </c>
      <c r="L17" s="41">
        <f t="shared" si="12"/>
        <v>5306.90625</v>
      </c>
      <c r="M17" s="41">
        <f t="shared" si="12"/>
        <v>6343.8890625000013</v>
      </c>
      <c r="N17" s="41">
        <f t="shared" si="12"/>
        <v>7394.1391406250013</v>
      </c>
      <c r="O17" s="41">
        <f t="shared" si="12"/>
        <v>8460.2489414062493</v>
      </c>
      <c r="P17" s="41">
        <f t="shared" si="12"/>
        <v>9544.8440900390651</v>
      </c>
      <c r="Q17" s="41">
        <f t="shared" si="12"/>
        <v>10650.589861025393</v>
      </c>
      <c r="R17" s="41">
        <f t="shared" si="12"/>
        <v>11780.197742236822</v>
      </c>
      <c r="S17" s="41">
        <f t="shared" si="12"/>
        <v>12936.432098100808</v>
      </c>
      <c r="T17" s="41">
        <f t="shared" si="12"/>
        <v>14122.116948320388</v>
      </c>
      <c r="U17" s="41">
        <f t="shared" si="12"/>
        <v>15340.142878785224</v>
      </c>
      <c r="V17" s="41">
        <f t="shared" si="12"/>
        <v>16593.474101620861</v>
      </c>
      <c r="W17" s="41">
        <f t="shared" si="12"/>
        <v>17885.155681653458</v>
      </c>
      <c r="X17" s="41">
        <f t="shared" si="12"/>
        <v>19218.320946940108</v>
      </c>
      <c r="Y17" s="41">
        <f t="shared" si="12"/>
        <v>20596.199101430895</v>
      </c>
      <c r="Z17" s="41">
        <f t="shared" si="12"/>
        <v>22022.123058289031</v>
      </c>
      <c r="AA17" s="41">
        <f t="shared" si="12"/>
        <v>23499.537512900741</v>
      </c>
      <c r="AB17" s="41">
        <f t="shared" si="12"/>
        <v>25032.007275158176</v>
      </c>
      <c r="AC17" s="41">
        <f t="shared" si="12"/>
        <v>26623.225881197865</v>
      </c>
      <c r="AD17" s="41">
        <f t="shared" si="12"/>
        <v>28277.024505425437</v>
      </c>
      <c r="AE17" s="41">
        <f t="shared" si="12"/>
        <v>29997.381194356014</v>
      </c>
      <c r="AF17" s="41">
        <f t="shared" si="12"/>
        <v>31788.430444550155</v>
      </c>
      <c r="AG17" s="41">
        <f t="shared" si="12"/>
        <v>33654.47314773019</v>
      </c>
      <c r="AH17" s="41">
        <f t="shared" si="12"/>
        <v>35599.986927021593</v>
      </c>
      <c r="AI17" s="41">
        <f t="shared" si="12"/>
        <v>37629.636889182322</v>
      </c>
      <c r="AJ17" s="41">
        <f t="shared" si="12"/>
        <v>39748.286818660614</v>
      </c>
      <c r="AK17" s="41">
        <f t="shared" si="12"/>
        <v>41961.010840361851</v>
      </c>
      <c r="AL17" s="41">
        <f t="shared" si="12"/>
        <v>44273.105579109746</v>
      </c>
      <c r="AM17" s="41">
        <f t="shared" si="12"/>
        <v>46690.102844958536</v>
      </c>
      <c r="AN17" s="41">
        <f t="shared" si="12"/>
        <v>49217.782874755103</v>
      </c>
      <c r="AO17" s="41">
        <f t="shared" si="12"/>
        <v>51862.188161664082</v>
      </c>
      <c r="AP17" s="41">
        <f t="shared" si="12"/>
        <v>54629.637905759941</v>
      </c>
      <c r="AQ17" s="41">
        <f t="shared" si="12"/>
        <v>57526.743120259955</v>
      </c>
      <c r="AR17" s="41">
        <f t="shared" si="12"/>
        <v>60560.422429524377</v>
      </c>
    </row>
    <row r="18" spans="2:44" s="26" customFormat="1" x14ac:dyDescent="0.3">
      <c r="B18" s="67" t="s">
        <v>44</v>
      </c>
      <c r="C18" s="70" t="s">
        <v>39</v>
      </c>
      <c r="D18" s="45">
        <v>5</v>
      </c>
      <c r="E18" s="38">
        <f t="shared" si="11"/>
        <v>3979.2816301106473</v>
      </c>
      <c r="F18" s="38">
        <f t="shared" si="11"/>
        <v>7146.2180884578593</v>
      </c>
      <c r="G18" s="38">
        <f t="shared" si="11"/>
        <v>12833.58096129082</v>
      </c>
      <c r="H18" s="6"/>
      <c r="I18" s="39">
        <f>I19*$D$18</f>
        <v>250</v>
      </c>
      <c r="J18" s="39">
        <f t="shared" ref="J18:AR18" si="13">J19*$D$18</f>
        <v>262.5</v>
      </c>
      <c r="K18" s="39">
        <f t="shared" si="13"/>
        <v>275.625</v>
      </c>
      <c r="L18" s="39">
        <f t="shared" si="13"/>
        <v>289.40625</v>
      </c>
      <c r="M18" s="39">
        <f t="shared" si="13"/>
        <v>303.87656250000003</v>
      </c>
      <c r="N18" s="39">
        <f t="shared" si="13"/>
        <v>319.07039062500007</v>
      </c>
      <c r="O18" s="39">
        <f t="shared" si="13"/>
        <v>335.02391015625005</v>
      </c>
      <c r="P18" s="39">
        <f t="shared" si="13"/>
        <v>351.77510566406261</v>
      </c>
      <c r="Q18" s="39">
        <f t="shared" si="13"/>
        <v>369.36386094726578</v>
      </c>
      <c r="R18" s="39">
        <f t="shared" si="13"/>
        <v>387.83205399462906</v>
      </c>
      <c r="S18" s="39">
        <f t="shared" si="13"/>
        <v>407.2236566943605</v>
      </c>
      <c r="T18" s="39">
        <f t="shared" si="13"/>
        <v>427.58483952907858</v>
      </c>
      <c r="U18" s="39">
        <f t="shared" si="13"/>
        <v>448.96408150553259</v>
      </c>
      <c r="V18" s="39">
        <f t="shared" si="13"/>
        <v>471.41228558080917</v>
      </c>
      <c r="W18" s="39">
        <f t="shared" si="13"/>
        <v>494.98289985984968</v>
      </c>
      <c r="X18" s="39">
        <f t="shared" si="13"/>
        <v>519.73204485284225</v>
      </c>
      <c r="Y18" s="39">
        <f t="shared" si="13"/>
        <v>545.71864709548436</v>
      </c>
      <c r="Z18" s="39">
        <f t="shared" si="13"/>
        <v>573.00457945025857</v>
      </c>
      <c r="AA18" s="39">
        <f t="shared" si="13"/>
        <v>601.65480842277157</v>
      </c>
      <c r="AB18" s="39">
        <f t="shared" si="13"/>
        <v>631.73754884391019</v>
      </c>
      <c r="AC18" s="39">
        <f t="shared" si="13"/>
        <v>663.32442628610568</v>
      </c>
      <c r="AD18" s="39">
        <f t="shared" si="13"/>
        <v>696.49064760041097</v>
      </c>
      <c r="AE18" s="39">
        <f t="shared" si="13"/>
        <v>731.31517998043148</v>
      </c>
      <c r="AF18" s="39">
        <f t="shared" si="13"/>
        <v>767.88093897945316</v>
      </c>
      <c r="AG18" s="39">
        <f t="shared" si="13"/>
        <v>806.27498592842585</v>
      </c>
      <c r="AH18" s="39">
        <f t="shared" si="13"/>
        <v>846.58873522484714</v>
      </c>
      <c r="AI18" s="39">
        <f t="shared" si="13"/>
        <v>888.91817198608942</v>
      </c>
      <c r="AJ18" s="39">
        <f t="shared" si="13"/>
        <v>933.36408058539405</v>
      </c>
      <c r="AK18" s="39">
        <f t="shared" si="13"/>
        <v>980.03228461466381</v>
      </c>
      <c r="AL18" s="39">
        <f t="shared" si="13"/>
        <v>1029.0338988453971</v>
      </c>
      <c r="AM18" s="39">
        <f t="shared" si="13"/>
        <v>1080.4855937876669</v>
      </c>
      <c r="AN18" s="39">
        <f t="shared" si="13"/>
        <v>1134.5098734770504</v>
      </c>
      <c r="AO18" s="39">
        <f t="shared" si="13"/>
        <v>1191.2353671509029</v>
      </c>
      <c r="AP18" s="39">
        <f t="shared" si="13"/>
        <v>1250.7971355084483</v>
      </c>
      <c r="AQ18" s="39">
        <f t="shared" si="13"/>
        <v>1313.3369922838706</v>
      </c>
      <c r="AR18" s="39">
        <f t="shared" si="13"/>
        <v>1379.0038418980639</v>
      </c>
    </row>
    <row r="19" spans="2:44" s="26" customFormat="1" x14ac:dyDescent="0.3">
      <c r="B19" s="32" t="s">
        <v>35</v>
      </c>
      <c r="C19" s="12"/>
      <c r="D19" s="45"/>
      <c r="E19" s="38"/>
      <c r="F19" s="38"/>
      <c r="G19" s="38"/>
      <c r="H19" s="6"/>
      <c r="I19" s="66">
        <v>50</v>
      </c>
      <c r="J19" s="66">
        <f>I19*1.05</f>
        <v>52.5</v>
      </c>
      <c r="K19" s="66">
        <f t="shared" ref="K19:AR19" si="14">J19*1.05</f>
        <v>55.125</v>
      </c>
      <c r="L19" s="66">
        <f t="shared" si="14"/>
        <v>57.881250000000001</v>
      </c>
      <c r="M19" s="66">
        <f t="shared" si="14"/>
        <v>60.775312500000005</v>
      </c>
      <c r="N19" s="66">
        <f t="shared" si="14"/>
        <v>63.814078125000009</v>
      </c>
      <c r="O19" s="66">
        <f t="shared" si="14"/>
        <v>67.004782031250016</v>
      </c>
      <c r="P19" s="66">
        <f t="shared" si="14"/>
        <v>70.355021132812524</v>
      </c>
      <c r="Q19" s="66">
        <f t="shared" si="14"/>
        <v>73.872772189453158</v>
      </c>
      <c r="R19" s="66">
        <f t="shared" si="14"/>
        <v>77.566410798925816</v>
      </c>
      <c r="S19" s="66">
        <f t="shared" si="14"/>
        <v>81.444731338872103</v>
      </c>
      <c r="T19" s="66">
        <f t="shared" si="14"/>
        <v>85.516967905815719</v>
      </c>
      <c r="U19" s="66">
        <f t="shared" si="14"/>
        <v>89.792816301106512</v>
      </c>
      <c r="V19" s="66">
        <f t="shared" si="14"/>
        <v>94.282457116161837</v>
      </c>
      <c r="W19" s="66">
        <f t="shared" si="14"/>
        <v>98.996579971969936</v>
      </c>
      <c r="X19" s="66">
        <f t="shared" si="14"/>
        <v>103.94640897056844</v>
      </c>
      <c r="Y19" s="66">
        <f t="shared" si="14"/>
        <v>109.14372941909687</v>
      </c>
      <c r="Z19" s="66">
        <f t="shared" si="14"/>
        <v>114.60091589005172</v>
      </c>
      <c r="AA19" s="66">
        <f t="shared" si="14"/>
        <v>120.33096168455431</v>
      </c>
      <c r="AB19" s="66">
        <f t="shared" si="14"/>
        <v>126.34750976878203</v>
      </c>
      <c r="AC19" s="66">
        <f t="shared" si="14"/>
        <v>132.66488525722113</v>
      </c>
      <c r="AD19" s="66">
        <f t="shared" si="14"/>
        <v>139.2981295200822</v>
      </c>
      <c r="AE19" s="66">
        <f t="shared" si="14"/>
        <v>146.2630359960863</v>
      </c>
      <c r="AF19" s="66">
        <f t="shared" si="14"/>
        <v>153.57618779589063</v>
      </c>
      <c r="AG19" s="66">
        <f t="shared" si="14"/>
        <v>161.25499718568517</v>
      </c>
      <c r="AH19" s="66">
        <f t="shared" si="14"/>
        <v>169.31774704496942</v>
      </c>
      <c r="AI19" s="66">
        <f t="shared" si="14"/>
        <v>177.7836343972179</v>
      </c>
      <c r="AJ19" s="66">
        <f t="shared" si="14"/>
        <v>186.67281611707881</v>
      </c>
      <c r="AK19" s="66">
        <f t="shared" si="14"/>
        <v>196.00645692293276</v>
      </c>
      <c r="AL19" s="66">
        <f t="shared" si="14"/>
        <v>205.80677976907941</v>
      </c>
      <c r="AM19" s="66">
        <f t="shared" si="14"/>
        <v>216.09711875753339</v>
      </c>
      <c r="AN19" s="66">
        <f t="shared" si="14"/>
        <v>226.90197469541008</v>
      </c>
      <c r="AO19" s="66">
        <f t="shared" si="14"/>
        <v>238.24707343018059</v>
      </c>
      <c r="AP19" s="66">
        <f t="shared" si="14"/>
        <v>250.15942710168963</v>
      </c>
      <c r="AQ19" s="66">
        <f t="shared" si="14"/>
        <v>262.66739845677409</v>
      </c>
      <c r="AR19" s="66">
        <f t="shared" si="14"/>
        <v>275.8007683796128</v>
      </c>
    </row>
    <row r="20" spans="2:44" s="26" customFormat="1" x14ac:dyDescent="0.3">
      <c r="B20" s="68" t="s">
        <v>36</v>
      </c>
      <c r="C20" s="70" t="s">
        <v>23</v>
      </c>
      <c r="D20" s="36"/>
      <c r="E20" s="38">
        <f t="shared" ref="E20:G21" si="15">SUMIF($I$3:$AR$3,E$4,$I20:$AR20)</f>
        <v>0</v>
      </c>
      <c r="F20" s="38">
        <f t="shared" si="15"/>
        <v>0</v>
      </c>
      <c r="G20" s="38">
        <f t="shared" si="15"/>
        <v>0</v>
      </c>
      <c r="H20" s="6"/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</row>
    <row r="21" spans="2:44" s="26" customFormat="1" x14ac:dyDescent="0.3">
      <c r="B21" s="68" t="s">
        <v>37</v>
      </c>
      <c r="C21" s="47" t="s">
        <v>38</v>
      </c>
      <c r="D21" s="36"/>
      <c r="E21" s="38">
        <f t="shared" si="15"/>
        <v>0</v>
      </c>
      <c r="F21" s="38">
        <f t="shared" si="15"/>
        <v>0</v>
      </c>
      <c r="G21" s="38">
        <f t="shared" si="15"/>
        <v>0</v>
      </c>
      <c r="H21" s="6"/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</row>
    <row r="22" spans="2:44" x14ac:dyDescent="0.3">
      <c r="E22" s="8"/>
      <c r="F22" s="8"/>
      <c r="G22" s="35"/>
    </row>
    <row r="23" spans="2:44" x14ac:dyDescent="0.3">
      <c r="B23" s="27" t="s">
        <v>20</v>
      </c>
      <c r="C23" s="27"/>
      <c r="D23" s="28"/>
      <c r="E23" s="29">
        <f t="shared" ref="E23:G23" si="16">SUMIF($I$3:$AR$3,E$4,$I23:$AR23)</f>
        <v>117685.63260221292</v>
      </c>
      <c r="F23" s="29">
        <f t="shared" si="16"/>
        <v>181024.36176915717</v>
      </c>
      <c r="G23" s="29">
        <f t="shared" si="16"/>
        <v>294771.61922581628</v>
      </c>
      <c r="I23" s="29">
        <f>SUM(I24:I26)</f>
        <v>8175</v>
      </c>
      <c r="J23" s="29">
        <f t="shared" ref="J23:AR23" si="17">SUM(J24:J26)</f>
        <v>8425</v>
      </c>
      <c r="K23" s="29">
        <f t="shared" si="17"/>
        <v>8687.5</v>
      </c>
      <c r="L23" s="29">
        <f t="shared" si="17"/>
        <v>8963.125</v>
      </c>
      <c r="M23" s="29">
        <f t="shared" si="17"/>
        <v>9252.53125</v>
      </c>
      <c r="N23" s="29">
        <f t="shared" si="17"/>
        <v>9556.4078125000015</v>
      </c>
      <c r="O23" s="29">
        <f t="shared" si="17"/>
        <v>9875.4782031249997</v>
      </c>
      <c r="P23" s="29">
        <f t="shared" si="17"/>
        <v>10210.502113281251</v>
      </c>
      <c r="Q23" s="29">
        <f t="shared" si="17"/>
        <v>10562.277218945314</v>
      </c>
      <c r="R23" s="29">
        <f t="shared" si="17"/>
        <v>10931.641079892579</v>
      </c>
      <c r="S23" s="29">
        <f t="shared" si="17"/>
        <v>11319.473133887208</v>
      </c>
      <c r="T23" s="29">
        <f t="shared" si="17"/>
        <v>11726.696790581569</v>
      </c>
      <c r="U23" s="29">
        <f t="shared" si="17"/>
        <v>12154.281630110649</v>
      </c>
      <c r="V23" s="29">
        <f t="shared" si="17"/>
        <v>12603.245711616182</v>
      </c>
      <c r="W23" s="29">
        <f t="shared" si="17"/>
        <v>13074.657997196991</v>
      </c>
      <c r="X23" s="29">
        <f t="shared" si="17"/>
        <v>13569.640897056841</v>
      </c>
      <c r="Y23" s="29">
        <f t="shared" si="17"/>
        <v>14089.372941909684</v>
      </c>
      <c r="Z23" s="29">
        <f t="shared" si="17"/>
        <v>14635.091589005167</v>
      </c>
      <c r="AA23" s="29">
        <f t="shared" si="17"/>
        <v>15208.096168455426</v>
      </c>
      <c r="AB23" s="29">
        <f t="shared" si="17"/>
        <v>15809.750976878198</v>
      </c>
      <c r="AC23" s="29">
        <f t="shared" si="17"/>
        <v>16441.48852572211</v>
      </c>
      <c r="AD23" s="29">
        <f t="shared" si="17"/>
        <v>17104.812952008215</v>
      </c>
      <c r="AE23" s="29">
        <f t="shared" si="17"/>
        <v>17801.303599608626</v>
      </c>
      <c r="AF23" s="29">
        <f t="shared" si="17"/>
        <v>18532.618779589058</v>
      </c>
      <c r="AG23" s="29">
        <f t="shared" si="17"/>
        <v>19300.499718568513</v>
      </c>
      <c r="AH23" s="29">
        <f t="shared" si="17"/>
        <v>20106.774704496936</v>
      </c>
      <c r="AI23" s="29">
        <f t="shared" si="17"/>
        <v>20953.363439721783</v>
      </c>
      <c r="AJ23" s="29">
        <f t="shared" si="17"/>
        <v>21842.281611707873</v>
      </c>
      <c r="AK23" s="29">
        <f t="shared" si="17"/>
        <v>22775.645692293267</v>
      </c>
      <c r="AL23" s="29">
        <f t="shared" si="17"/>
        <v>23755.677976907929</v>
      </c>
      <c r="AM23" s="29">
        <f t="shared" si="17"/>
        <v>24784.711875753328</v>
      </c>
      <c r="AN23" s="29">
        <f t="shared" si="17"/>
        <v>25865.197469540995</v>
      </c>
      <c r="AO23" s="29">
        <f t="shared" si="17"/>
        <v>26999.707343018046</v>
      </c>
      <c r="AP23" s="29">
        <f t="shared" si="17"/>
        <v>28190.942710168951</v>
      </c>
      <c r="AQ23" s="29">
        <f t="shared" si="17"/>
        <v>29441.739845677399</v>
      </c>
      <c r="AR23" s="29">
        <f t="shared" si="17"/>
        <v>30755.076837961271</v>
      </c>
    </row>
    <row r="24" spans="2:44" x14ac:dyDescent="0.3">
      <c r="B24" s="67" t="s">
        <v>31</v>
      </c>
      <c r="C24" s="31"/>
      <c r="D24" s="31"/>
      <c r="E24" s="38">
        <f t="shared" ref="E24:G26" si="18">SUMIF($I$3:$AR$3,E$4,$I24:$AR24)</f>
        <v>79585.632602212921</v>
      </c>
      <c r="F24" s="38">
        <f t="shared" si="18"/>
        <v>142924.36176915717</v>
      </c>
      <c r="G24" s="38">
        <f t="shared" si="18"/>
        <v>256671.61922581628</v>
      </c>
      <c r="H24" s="33"/>
      <c r="I24" s="33">
        <f t="shared" ref="I24:AR24" si="19">I6</f>
        <v>5000</v>
      </c>
      <c r="J24" s="33">
        <f t="shared" si="19"/>
        <v>5250</v>
      </c>
      <c r="K24" s="33">
        <f t="shared" si="19"/>
        <v>5512.5</v>
      </c>
      <c r="L24" s="33">
        <f t="shared" si="19"/>
        <v>5788.125</v>
      </c>
      <c r="M24" s="33">
        <f t="shared" si="19"/>
        <v>6077.53125</v>
      </c>
      <c r="N24" s="33">
        <f t="shared" si="19"/>
        <v>6381.4078125000005</v>
      </c>
      <c r="O24" s="33">
        <f t="shared" si="19"/>
        <v>6700.4782031250006</v>
      </c>
      <c r="P24" s="33">
        <f t="shared" si="19"/>
        <v>7035.5021132812508</v>
      </c>
      <c r="Q24" s="33">
        <f t="shared" si="19"/>
        <v>7387.2772189453135</v>
      </c>
      <c r="R24" s="33">
        <f t="shared" si="19"/>
        <v>7756.6410798925799</v>
      </c>
      <c r="S24" s="33">
        <f t="shared" si="19"/>
        <v>8144.4731338872089</v>
      </c>
      <c r="T24" s="33">
        <f t="shared" si="19"/>
        <v>8551.6967905815691</v>
      </c>
      <c r="U24" s="33">
        <f t="shared" si="19"/>
        <v>8979.2816301106486</v>
      </c>
      <c r="V24" s="33">
        <f t="shared" si="19"/>
        <v>9428.2457116161822</v>
      </c>
      <c r="W24" s="33">
        <f t="shared" si="19"/>
        <v>9899.6579971969913</v>
      </c>
      <c r="X24" s="33">
        <f t="shared" si="19"/>
        <v>10394.640897056841</v>
      </c>
      <c r="Y24" s="33">
        <f t="shared" si="19"/>
        <v>10914.372941909684</v>
      </c>
      <c r="Z24" s="33">
        <f t="shared" si="19"/>
        <v>11460.091589005167</v>
      </c>
      <c r="AA24" s="33">
        <f t="shared" si="19"/>
        <v>12033.096168455426</v>
      </c>
      <c r="AB24" s="33">
        <f t="shared" si="19"/>
        <v>12634.750976878198</v>
      </c>
      <c r="AC24" s="33">
        <f t="shared" si="19"/>
        <v>13266.488525722109</v>
      </c>
      <c r="AD24" s="33">
        <f t="shared" si="19"/>
        <v>13929.812952008215</v>
      </c>
      <c r="AE24" s="33">
        <f t="shared" si="19"/>
        <v>14626.303599608626</v>
      </c>
      <c r="AF24" s="33">
        <f t="shared" si="19"/>
        <v>15357.618779589058</v>
      </c>
      <c r="AG24" s="33">
        <f t="shared" si="19"/>
        <v>16125.499718568512</v>
      </c>
      <c r="AH24" s="33">
        <f t="shared" si="19"/>
        <v>16931.774704496936</v>
      </c>
      <c r="AI24" s="33">
        <f t="shared" si="19"/>
        <v>17778.363439721783</v>
      </c>
      <c r="AJ24" s="33">
        <f t="shared" si="19"/>
        <v>18667.281611707873</v>
      </c>
      <c r="AK24" s="33">
        <f t="shared" si="19"/>
        <v>19600.645692293267</v>
      </c>
      <c r="AL24" s="33">
        <f t="shared" si="19"/>
        <v>20580.677976907929</v>
      </c>
      <c r="AM24" s="33">
        <f t="shared" si="19"/>
        <v>21609.711875753328</v>
      </c>
      <c r="AN24" s="33">
        <f t="shared" si="19"/>
        <v>22690.197469540995</v>
      </c>
      <c r="AO24" s="33">
        <f t="shared" si="19"/>
        <v>23824.707343018046</v>
      </c>
      <c r="AP24" s="33">
        <f t="shared" si="19"/>
        <v>25015.942710168951</v>
      </c>
      <c r="AQ24" s="33">
        <f t="shared" si="19"/>
        <v>26266.739845677399</v>
      </c>
      <c r="AR24" s="33">
        <f t="shared" si="19"/>
        <v>27580.076837961271</v>
      </c>
    </row>
    <row r="25" spans="2:44" x14ac:dyDescent="0.3">
      <c r="B25" s="67" t="s">
        <v>32</v>
      </c>
      <c r="C25" s="31"/>
      <c r="D25" s="31"/>
      <c r="E25" s="38">
        <f t="shared" si="18"/>
        <v>30000</v>
      </c>
      <c r="F25" s="38">
        <f t="shared" si="18"/>
        <v>30000</v>
      </c>
      <c r="G25" s="38">
        <f t="shared" si="18"/>
        <v>30000</v>
      </c>
      <c r="I25" s="30">
        <v>2500</v>
      </c>
      <c r="J25" s="30">
        <v>2500</v>
      </c>
      <c r="K25" s="30">
        <v>2500</v>
      </c>
      <c r="L25" s="30">
        <v>2500</v>
      </c>
      <c r="M25" s="30">
        <v>2500</v>
      </c>
      <c r="N25" s="30">
        <v>2500</v>
      </c>
      <c r="O25" s="30">
        <v>2500</v>
      </c>
      <c r="P25" s="30">
        <v>2500</v>
      </c>
      <c r="Q25" s="30">
        <v>2500</v>
      </c>
      <c r="R25" s="30">
        <v>2500</v>
      </c>
      <c r="S25" s="30">
        <v>2500</v>
      </c>
      <c r="T25" s="30">
        <v>2500</v>
      </c>
      <c r="U25" s="30">
        <v>2500</v>
      </c>
      <c r="V25" s="30">
        <v>2500</v>
      </c>
      <c r="W25" s="30">
        <v>2500</v>
      </c>
      <c r="X25" s="30">
        <v>2500</v>
      </c>
      <c r="Y25" s="30">
        <v>2500</v>
      </c>
      <c r="Z25" s="30">
        <v>2500</v>
      </c>
      <c r="AA25" s="30">
        <v>2500</v>
      </c>
      <c r="AB25" s="30">
        <v>2500</v>
      </c>
      <c r="AC25" s="30">
        <v>2500</v>
      </c>
      <c r="AD25" s="30">
        <v>2500</v>
      </c>
      <c r="AE25" s="30">
        <v>2500</v>
      </c>
      <c r="AF25" s="30">
        <v>2500</v>
      </c>
      <c r="AG25" s="30">
        <v>2500</v>
      </c>
      <c r="AH25" s="30">
        <v>2500</v>
      </c>
      <c r="AI25" s="30">
        <v>2500</v>
      </c>
      <c r="AJ25" s="30">
        <v>2500</v>
      </c>
      <c r="AK25" s="30">
        <v>2500</v>
      </c>
      <c r="AL25" s="30">
        <v>2500</v>
      </c>
      <c r="AM25" s="30">
        <v>2500</v>
      </c>
      <c r="AN25" s="30">
        <v>2500</v>
      </c>
      <c r="AO25" s="30">
        <v>2500</v>
      </c>
      <c r="AP25" s="30">
        <v>2500</v>
      </c>
      <c r="AQ25" s="30">
        <v>2500</v>
      </c>
      <c r="AR25" s="30">
        <v>2500</v>
      </c>
    </row>
    <row r="26" spans="2:44" x14ac:dyDescent="0.3">
      <c r="B26" s="67" t="s">
        <v>33</v>
      </c>
      <c r="C26" s="31"/>
      <c r="D26" s="31"/>
      <c r="E26" s="38">
        <f t="shared" si="18"/>
        <v>8100</v>
      </c>
      <c r="F26" s="38">
        <f t="shared" si="18"/>
        <v>8100</v>
      </c>
      <c r="G26" s="38">
        <f t="shared" si="18"/>
        <v>8100</v>
      </c>
      <c r="I26" s="30">
        <v>675</v>
      </c>
      <c r="J26" s="30">
        <v>675</v>
      </c>
      <c r="K26" s="30">
        <v>675</v>
      </c>
      <c r="L26" s="30">
        <v>675</v>
      </c>
      <c r="M26" s="30">
        <v>675</v>
      </c>
      <c r="N26" s="30">
        <v>675</v>
      </c>
      <c r="O26" s="30">
        <v>675</v>
      </c>
      <c r="P26" s="30">
        <v>675</v>
      </c>
      <c r="Q26" s="30">
        <v>675</v>
      </c>
      <c r="R26" s="30">
        <v>675</v>
      </c>
      <c r="S26" s="30">
        <v>675</v>
      </c>
      <c r="T26" s="30">
        <v>675</v>
      </c>
      <c r="U26" s="30">
        <v>675</v>
      </c>
      <c r="V26" s="30">
        <v>675</v>
      </c>
      <c r="W26" s="30">
        <v>675</v>
      </c>
      <c r="X26" s="30">
        <v>675</v>
      </c>
      <c r="Y26" s="30">
        <v>675</v>
      </c>
      <c r="Z26" s="30">
        <v>675</v>
      </c>
      <c r="AA26" s="30">
        <v>675</v>
      </c>
      <c r="AB26" s="30">
        <v>675</v>
      </c>
      <c r="AC26" s="30">
        <v>675</v>
      </c>
      <c r="AD26" s="30">
        <v>675</v>
      </c>
      <c r="AE26" s="30">
        <v>675</v>
      </c>
      <c r="AF26" s="30">
        <v>675</v>
      </c>
      <c r="AG26" s="30">
        <v>675</v>
      </c>
      <c r="AH26" s="30">
        <v>675</v>
      </c>
      <c r="AI26" s="30">
        <v>675</v>
      </c>
      <c r="AJ26" s="30">
        <v>675</v>
      </c>
      <c r="AK26" s="30">
        <v>675</v>
      </c>
      <c r="AL26" s="30">
        <v>675</v>
      </c>
      <c r="AM26" s="30">
        <v>675</v>
      </c>
      <c r="AN26" s="30">
        <v>675</v>
      </c>
      <c r="AO26" s="30">
        <v>675</v>
      </c>
      <c r="AP26" s="30">
        <v>675</v>
      </c>
      <c r="AQ26" s="30">
        <v>675</v>
      </c>
      <c r="AR26" s="30">
        <v>675</v>
      </c>
    </row>
    <row r="27" spans="2:44" x14ac:dyDescent="0.3">
      <c r="E27" s="8"/>
      <c r="F27" s="8"/>
      <c r="G27" s="8"/>
    </row>
    <row r="28" spans="2:44" x14ac:dyDescent="0.3">
      <c r="B28" s="27" t="s">
        <v>21</v>
      </c>
      <c r="C28" s="27"/>
      <c r="D28" s="28"/>
      <c r="E28" s="29">
        <f t="shared" ref="E28:G28" si="20">SUMIF($I$3:$AR$3,E$4,$I28:$AR28)</f>
        <v>-16578.005511826417</v>
      </c>
      <c r="F28" s="29">
        <f t="shared" si="20"/>
        <v>104424.12251930025</v>
      </c>
      <c r="G28" s="29">
        <f t="shared" si="20"/>
        <v>273982.05546672101</v>
      </c>
      <c r="I28" s="29">
        <f>I16-I23</f>
        <v>-5625</v>
      </c>
      <c r="J28" s="29">
        <f t="shared" ref="J28:AR28" si="21">J16-J23</f>
        <v>-4847.5</v>
      </c>
      <c r="K28" s="29">
        <f t="shared" si="21"/>
        <v>-4076.1249999999991</v>
      </c>
      <c r="L28" s="29">
        <f t="shared" si="21"/>
        <v>-3308.9312499999996</v>
      </c>
      <c r="M28" s="29">
        <f t="shared" si="21"/>
        <v>-2543.9903124999992</v>
      </c>
      <c r="N28" s="29">
        <f t="shared" si="21"/>
        <v>-1779.3842031249997</v>
      </c>
      <c r="O28" s="29">
        <f t="shared" si="21"/>
        <v>-1013.2005695312509</v>
      </c>
      <c r="P28" s="29">
        <f t="shared" si="21"/>
        <v>-243.52789644531003</v>
      </c>
      <c r="Q28" s="29">
        <f t="shared" si="21"/>
        <v>531.54927521679929</v>
      </c>
      <c r="R28" s="29">
        <f t="shared" si="21"/>
        <v>1313.9551271377968</v>
      </c>
      <c r="S28" s="29">
        <f t="shared" si="21"/>
        <v>2105.6273522468327</v>
      </c>
      <c r="T28" s="29">
        <f t="shared" si="21"/>
        <v>2908.5219651737134</v>
      </c>
      <c r="U28" s="29">
        <f t="shared" si="21"/>
        <v>3724.6181464812125</v>
      </c>
      <c r="V28" s="29">
        <f t="shared" si="21"/>
        <v>4555.9231327016496</v>
      </c>
      <c r="W28" s="29">
        <f t="shared" si="21"/>
        <v>5404.4771642882843</v>
      </c>
      <c r="X28" s="29">
        <f t="shared" si="21"/>
        <v>6272.3585037066769</v>
      </c>
      <c r="Y28" s="29">
        <f t="shared" si="21"/>
        <v>7161.6885360357937</v>
      </c>
      <c r="Z28" s="29">
        <f t="shared" si="21"/>
        <v>8074.6369646241747</v>
      </c>
      <c r="AA28" s="29">
        <f t="shared" si="21"/>
        <v>9013.4271145526418</v>
      </c>
      <c r="AB28" s="29">
        <f t="shared" si="21"/>
        <v>9980.341356892668</v>
      </c>
      <c r="AC28" s="29">
        <f t="shared" si="21"/>
        <v>10977.72666701908</v>
      </c>
      <c r="AD28" s="29">
        <f t="shared" si="21"/>
        <v>12008.000330537714</v>
      </c>
      <c r="AE28" s="29">
        <f t="shared" si="21"/>
        <v>13073.655810723907</v>
      </c>
      <c r="AF28" s="29">
        <f t="shared" si="21"/>
        <v>14177.268791736438</v>
      </c>
      <c r="AG28" s="29">
        <f t="shared" si="21"/>
        <v>15321.503412275786</v>
      </c>
      <c r="AH28" s="29">
        <f t="shared" si="21"/>
        <v>16509.11870479447</v>
      </c>
      <c r="AI28" s="29">
        <f t="shared" si="21"/>
        <v>17742.975255843841</v>
      </c>
      <c r="AJ28" s="29">
        <f t="shared" si="21"/>
        <v>19026.042103655211</v>
      </c>
      <c r="AK28" s="29">
        <f t="shared" si="21"/>
        <v>20361.403889606187</v>
      </c>
      <c r="AL28" s="29">
        <f t="shared" si="21"/>
        <v>21752.268280816294</v>
      </c>
      <c r="AM28" s="29">
        <f t="shared" si="21"/>
        <v>23201.973681750405</v>
      </c>
      <c r="AN28" s="29">
        <f t="shared" si="21"/>
        <v>24713.997253386566</v>
      </c>
      <c r="AO28" s="29">
        <f t="shared" si="21"/>
        <v>26291.963259227123</v>
      </c>
      <c r="AP28" s="29">
        <f t="shared" si="21"/>
        <v>27939.651758201122</v>
      </c>
      <c r="AQ28" s="29">
        <f t="shared" si="21"/>
        <v>29661.007665323199</v>
      </c>
      <c r="AR28" s="29">
        <f t="shared" si="21"/>
        <v>31460.150201840777</v>
      </c>
    </row>
    <row r="29" spans="2:44" x14ac:dyDescent="0.3">
      <c r="E29" s="2"/>
      <c r="F29" s="2"/>
      <c r="G29" s="2"/>
      <c r="I29" s="34">
        <f t="shared" ref="I29:AR29" si="22">I28/I14</f>
        <v>-0.5</v>
      </c>
      <c r="J29" s="34">
        <f t="shared" si="22"/>
        <v>-0.29716475095785438</v>
      </c>
      <c r="K29" s="34">
        <f t="shared" si="22"/>
        <v>-0.19044532048474222</v>
      </c>
      <c r="L29" s="34">
        <f t="shared" si="22"/>
        <v>-0.12470283416067506</v>
      </c>
      <c r="M29" s="34">
        <f t="shared" si="22"/>
        <v>-8.0202862548086964E-2</v>
      </c>
      <c r="N29" s="34">
        <f t="shared" si="22"/>
        <v>-4.8129583966000249E-2</v>
      </c>
      <c r="O29" s="34">
        <f t="shared" si="22"/>
        <v>-2.3952027335092538E-2</v>
      </c>
      <c r="P29" s="34">
        <f t="shared" si="22"/>
        <v>-5.1028155965261732E-3</v>
      </c>
      <c r="Q29" s="34">
        <f t="shared" si="22"/>
        <v>9.9815931728240263E-3</v>
      </c>
      <c r="R29" s="34">
        <f t="shared" si="22"/>
        <v>2.2307861988202983E-2</v>
      </c>
      <c r="S29" s="34">
        <f t="shared" si="22"/>
        <v>3.2553448064802336E-2</v>
      </c>
      <c r="T29" s="34">
        <f t="shared" si="22"/>
        <v>4.119101938919488E-2</v>
      </c>
      <c r="U29" s="34">
        <f t="shared" si="22"/>
        <v>4.8560410107160133E-2</v>
      </c>
      <c r="V29" s="34">
        <f t="shared" si="22"/>
        <v>5.4912227599844501E-2</v>
      </c>
      <c r="W29" s="34">
        <f t="shared" si="22"/>
        <v>6.0435338226685738E-2</v>
      </c>
      <c r="X29" s="34">
        <f t="shared" si="22"/>
        <v>6.5274781506917706E-2</v>
      </c>
      <c r="Y29" s="34">
        <f t="shared" si="22"/>
        <v>6.9543788159809009E-2</v>
      </c>
      <c r="Z29" s="34">
        <f t="shared" si="22"/>
        <v>7.3332048352031318E-2</v>
      </c>
      <c r="AA29" s="34">
        <f t="shared" si="22"/>
        <v>7.6711527702232135E-2</v>
      </c>
      <c r="AB29" s="34">
        <f t="shared" si="22"/>
        <v>7.9740639631382532E-2</v>
      </c>
      <c r="AC29" s="34">
        <f t="shared" si="22"/>
        <v>8.2467291649821348E-2</v>
      </c>
      <c r="AD29" s="34">
        <f t="shared" si="22"/>
        <v>8.4931144917555032E-2</v>
      </c>
      <c r="AE29" s="34">
        <f t="shared" si="22"/>
        <v>8.7165314372067287E-2</v>
      </c>
      <c r="AF29" s="34">
        <f t="shared" si="22"/>
        <v>8.919766464384847E-2</v>
      </c>
      <c r="AG29" s="34">
        <f t="shared" si="22"/>
        <v>9.1051809636242306E-2</v>
      </c>
      <c r="AH29" s="34">
        <f t="shared" si="22"/>
        <v>9.2747891950845027E-2</v>
      </c>
      <c r="AI29" s="34">
        <f t="shared" si="22"/>
        <v>9.4303196749392762E-2</v>
      </c>
      <c r="AJ29" s="34">
        <f t="shared" si="22"/>
        <v>9.5732639700703087E-2</v>
      </c>
      <c r="AK29" s="34">
        <f t="shared" si="22"/>
        <v>9.7049158167661548E-2</v>
      </c>
      <c r="AL29" s="34">
        <f t="shared" si="22"/>
        <v>9.8264027319918124E-2</v>
      </c>
      <c r="AM29" s="34">
        <f t="shared" si="22"/>
        <v>9.9387117474536435E-2</v>
      </c>
      <c r="AN29" s="34">
        <f t="shared" si="22"/>
        <v>0.1004271050415923</v>
      </c>
      <c r="AO29" s="34">
        <f t="shared" si="22"/>
        <v>0.10139164655864573</v>
      </c>
      <c r="AP29" s="34">
        <f t="shared" si="22"/>
        <v>0.10228752314411835</v>
      </c>
      <c r="AQ29" s="34">
        <f t="shared" si="22"/>
        <v>0.10312076108086532</v>
      </c>
      <c r="AR29" s="34">
        <f t="shared" si="22"/>
        <v>0.10389673301388118</v>
      </c>
    </row>
    <row r="30" spans="2:44" x14ac:dyDescent="0.3">
      <c r="F30" s="8"/>
      <c r="G30" s="8"/>
    </row>
  </sheetData>
  <conditionalFormatting sqref="I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Portada</vt:lpstr>
      <vt:lpstr>Business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</dc:creator>
  <cp:lastModifiedBy>Edu</cp:lastModifiedBy>
  <cp:lastPrinted>2018-08-02T16:07:17Z</cp:lastPrinted>
  <dcterms:created xsi:type="dcterms:W3CDTF">2018-05-02T17:27:10Z</dcterms:created>
  <dcterms:modified xsi:type="dcterms:W3CDTF">2019-01-24T15:49:24Z</dcterms:modified>
</cp:coreProperties>
</file>